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2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drawings/drawing5.xml" ContentType="application/vnd.openxmlformats-officedocument.drawing+xml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drawings/drawing8.xml" ContentType="application/vnd.openxmlformats-officedocument.drawing+xml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drawings/drawing11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activeX/activeX29.xml" ContentType="application/vnd.ms-office.activeX+xml"/>
  <Override PartName="/xl/activeX/activeX29.bin" ContentType="application/vnd.ms-office.activeX"/>
  <Override PartName="/xl/drawings/drawing14.xml" ContentType="application/vnd.openxmlformats-officedocument.drawing+xml"/>
  <Override PartName="/xl/activeX/activeX30.xml" ContentType="application/vnd.ms-office.activeX+xml"/>
  <Override PartName="/xl/activeX/activeX3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to_sešit"/>
  <bookViews>
    <workbookView xWindow="-15" yWindow="-15" windowWidth="18045" windowHeight="13005" tabRatio="933" activeTab="28"/>
  </bookViews>
  <sheets>
    <sheet name="122" sheetId="51" r:id="rId1"/>
    <sheet name="1k - Základní list" sheetId="10" r:id="rId2"/>
    <sheet name="1k - Výsledková listina" sheetId="1" r:id="rId3"/>
    <sheet name="1k - Jednotlivci" sheetId="20" r:id="rId4"/>
    <sheet name="1k - 1. závod" sheetId="17" r:id="rId5"/>
    <sheet name="1k - 2. závod" sheetId="18" r:id="rId6"/>
    <sheet name="1k - graf" sheetId="21" r:id="rId7"/>
    <sheet name="2k - LOS" sheetId="52" state="hidden" r:id="rId8"/>
    <sheet name="2k - Základní list" sheetId="33" state="hidden" r:id="rId9"/>
    <sheet name="2k - Výsledková listina" sheetId="34" state="hidden" r:id="rId10"/>
    <sheet name="2k - Jednotlivci" sheetId="35" state="hidden" r:id="rId11"/>
    <sheet name="2k - 1. závod" sheetId="36" state="hidden" r:id="rId12"/>
    <sheet name="2k - 2. závod" sheetId="37" state="hidden" r:id="rId13"/>
    <sheet name="2k - graf" sheetId="38" state="hidden" r:id="rId14"/>
    <sheet name="3k - LOS" sheetId="53" state="hidden" r:id="rId15"/>
    <sheet name="3k - Základní list" sheetId="39" state="hidden" r:id="rId16"/>
    <sheet name="3k - Výsledková listina" sheetId="40" state="hidden" r:id="rId17"/>
    <sheet name="3k - Jednotlivci" sheetId="41" state="hidden" r:id="rId18"/>
    <sheet name="3k - 1. závod" sheetId="42" state="hidden" r:id="rId19"/>
    <sheet name="3k - 2. závod" sheetId="43" state="hidden" r:id="rId20"/>
    <sheet name="3k - graf" sheetId="44" state="hidden" r:id="rId21"/>
    <sheet name="4k - LOS" sheetId="23" state="hidden" r:id="rId22"/>
    <sheet name="4k - Základní list" sheetId="45" state="hidden" r:id="rId23"/>
    <sheet name="4k - Výsledková listina" sheetId="46" state="hidden" r:id="rId24"/>
    <sheet name="4k - Jednotlivci" sheetId="47" state="hidden" r:id="rId25"/>
    <sheet name="4k - 1. závod" sheetId="48" state="hidden" r:id="rId26"/>
    <sheet name="4k - 2. závod" sheetId="49" state="hidden" r:id="rId27"/>
    <sheet name="4k - graf" sheetId="50" state="hidden" r:id="rId28"/>
    <sheet name="celkové - Družstva" sheetId="24" r:id="rId29"/>
    <sheet name="celkové - Jednotlivci" sheetId="25" r:id="rId30"/>
    <sheet name="Soupisky" sheetId="22" r:id="rId31"/>
    <sheet name="List1" sheetId="54" r:id="rId32"/>
    <sheet name="List2" sheetId="55" r:id="rId33"/>
    <sheet name="List3" sheetId="56" r:id="rId34"/>
    <sheet name="List4" sheetId="57" r:id="rId35"/>
    <sheet name="body" sheetId="32" state="hidden" r:id="rId36"/>
  </sheets>
  <definedNames>
    <definedName name="_01">Soupisky!$F$3:$F$15</definedName>
    <definedName name="_02">Soupisky!$F$16:$F$28</definedName>
    <definedName name="_03">Soupisky!$F$29:$F$41</definedName>
    <definedName name="_04">Soupisky!$F$42:$F$54</definedName>
    <definedName name="_05">Soupisky!$F$55:$F$67</definedName>
    <definedName name="_06">Soupisky!$F$68:$F$80</definedName>
    <definedName name="_07">Soupisky!$F$81:$F$93</definedName>
    <definedName name="_08">Soupisky!$F$94:$F$106</definedName>
    <definedName name="_09">Soupisky!$F$107:$F$119</definedName>
    <definedName name="_10">Soupisky!$F$120:$F$132</definedName>
    <definedName name="_11">Soupisky!$F$133:$F$145</definedName>
    <definedName name="_12">Soupisky!$F$146:$F$158</definedName>
    <definedName name="_xlnm._FilterDatabase" localSheetId="0" hidden="1">'122'!$H$3:$K$15</definedName>
    <definedName name="_xlnm._FilterDatabase" localSheetId="4" hidden="1">'1k - 1. závod'!#REF!</definedName>
    <definedName name="_xlnm._FilterDatabase" localSheetId="5" hidden="1">'1k - 2. závod'!#REF!</definedName>
    <definedName name="_xlnm._FilterDatabase" localSheetId="6" hidden="1">'1k - graf'!$B$4:$M$52</definedName>
    <definedName name="_xlnm._FilterDatabase" localSheetId="3" hidden="1">'1k - Jednotlivci'!$A$5:$M$99</definedName>
    <definedName name="_xlnm._FilterDatabase" localSheetId="2" hidden="1">'1k - Výsledková listina'!$A$7:$BC$11</definedName>
    <definedName name="_xlnm._FilterDatabase" localSheetId="11" hidden="1">'2k - 1. závod'!#REF!</definedName>
    <definedName name="_xlnm._FilterDatabase" localSheetId="12" hidden="1">'2k - 2. závod'!#REF!</definedName>
    <definedName name="_xlnm._FilterDatabase" localSheetId="13" hidden="1">'2k - graf'!$B$4:$M$52</definedName>
    <definedName name="_xlnm._FilterDatabase" localSheetId="10" hidden="1">'2k - Jednotlivci'!$A$5:$M$99</definedName>
    <definedName name="_xlnm._FilterDatabase" localSheetId="7" hidden="1">'2k - LOS'!$H$3:$K$15</definedName>
    <definedName name="_xlnm._FilterDatabase" localSheetId="9" hidden="1">'2k - Výsledková listina'!$A$7:$BC$55</definedName>
    <definedName name="_xlnm._FilterDatabase" localSheetId="18" hidden="1">'3k - 1. závod'!#REF!</definedName>
    <definedName name="_xlnm._FilterDatabase" localSheetId="19" hidden="1">'3k - 2. závod'!#REF!</definedName>
    <definedName name="_xlnm._FilterDatabase" localSheetId="20" hidden="1">'3k - graf'!$B$4:$M$52</definedName>
    <definedName name="_xlnm._FilterDatabase" localSheetId="17" hidden="1">'3k - Jednotlivci'!$A$5:$M$99</definedName>
    <definedName name="_xlnm._FilterDatabase" localSheetId="14" hidden="1">'3k - LOS'!$H$3:$K$15</definedName>
    <definedName name="_xlnm._FilterDatabase" localSheetId="16" hidden="1">'3k - Výsledková listina'!$A$7:$BC$39</definedName>
    <definedName name="_xlnm._FilterDatabase" localSheetId="25" hidden="1">'4k - 1. závod'!#REF!</definedName>
    <definedName name="_xlnm._FilterDatabase" localSheetId="26" hidden="1">'4k - 2. závod'!#REF!</definedName>
    <definedName name="_xlnm._FilterDatabase" localSheetId="27" hidden="1">'4k - graf'!$B$4:$M$52</definedName>
    <definedName name="_xlnm._FilterDatabase" localSheetId="24" hidden="1">'4k - Jednotlivci'!$A$5:$M$99</definedName>
    <definedName name="_xlnm._FilterDatabase" localSheetId="21" hidden="1">'4k - LOS'!$H$3:$K$15</definedName>
    <definedName name="_xlnm._FilterDatabase" localSheetId="23" hidden="1">'4k - Výsledková listina'!$A$7:$BC$55</definedName>
    <definedName name="_xlnm._FilterDatabase" localSheetId="28" hidden="1">'celkové - Družstva'!$A$3:$AC$6</definedName>
    <definedName name="_xlnm._FilterDatabase" localSheetId="29" hidden="1">'celkové - Jednotlivci'!$A$3:$AG$107</definedName>
    <definedName name="_xlnm._FilterDatabase" localSheetId="30" hidden="1">Soupisky!$B$2:$J$158</definedName>
    <definedName name="_ZAVODNICI">Soupisky!$I$3:$I$158</definedName>
    <definedName name="Druzstva">Soupisky!$M$4:$M$15</definedName>
    <definedName name="HTML_CodePage" hidden="1">1250</definedName>
    <definedName name="HTML_Control" localSheetId="0" hidden="1">{"'Jednotlivci'!$A$1:$I$110","'2. závod'!$A$1:$Q$30","'1. závod'!$A$1:$Q$30","'Družstva'!$A$1:$X$106"}</definedName>
    <definedName name="HTML_Control" localSheetId="5" hidden="1">{"'Jednotlivci'!$A$1:$I$110","'2. závod'!$A$1:$Q$30","'1. závod'!$A$1:$Q$30","'Družstva'!$A$1:$X$106"}</definedName>
    <definedName name="HTML_Control" localSheetId="6" hidden="1">{"'Jednotlivci'!$A$1:$I$110","'2. závod'!$A$1:$Q$30","'1. závod'!$A$1:$Q$30","'Družstva'!$A$1:$X$106"}</definedName>
    <definedName name="HTML_Control" localSheetId="3" hidden="1">{"'Jednotlivci'!$A$1:$I$110","'2. závod'!$A$1:$Q$30","'1. závod'!$A$1:$Q$30","'Družstva'!$A$1:$X$106"}</definedName>
    <definedName name="HTML_Control" localSheetId="12" hidden="1">{"'Jednotlivci'!$A$1:$I$110","'2. závod'!$A$1:$Q$30","'1. závod'!$A$1:$Q$30","'Družstva'!$A$1:$X$106"}</definedName>
    <definedName name="HTML_Control" localSheetId="13" hidden="1">{"'Jednotlivci'!$A$1:$I$110","'2. závod'!$A$1:$Q$30","'1. závod'!$A$1:$Q$30","'Družstva'!$A$1:$X$106"}</definedName>
    <definedName name="HTML_Control" localSheetId="10" hidden="1">{"'Jednotlivci'!$A$1:$I$110","'2. závod'!$A$1:$Q$30","'1. závod'!$A$1:$Q$30","'Družstva'!$A$1:$X$106"}</definedName>
    <definedName name="HTML_Control" localSheetId="7" hidden="1">{"'Jednotlivci'!$A$1:$I$110","'2. závod'!$A$1:$Q$30","'1. závod'!$A$1:$Q$30","'Družstva'!$A$1:$X$106"}</definedName>
    <definedName name="HTML_Control" localSheetId="19" hidden="1">{"'Jednotlivci'!$A$1:$I$110","'2. závod'!$A$1:$Q$30","'1. závod'!$A$1:$Q$30","'Družstva'!$A$1:$X$106"}</definedName>
    <definedName name="HTML_Control" localSheetId="20" hidden="1">{"'Jednotlivci'!$A$1:$I$110","'2. závod'!$A$1:$Q$30","'1. závod'!$A$1:$Q$30","'Družstva'!$A$1:$X$106"}</definedName>
    <definedName name="HTML_Control" localSheetId="17" hidden="1">{"'Jednotlivci'!$A$1:$I$110","'2. závod'!$A$1:$Q$30","'1. závod'!$A$1:$Q$30","'Družstva'!$A$1:$X$106"}</definedName>
    <definedName name="HTML_Control" localSheetId="14" hidden="1">{"'Jednotlivci'!$A$1:$I$110","'2. závod'!$A$1:$Q$30","'1. závod'!$A$1:$Q$30","'Družstva'!$A$1:$X$106"}</definedName>
    <definedName name="HTML_Control" localSheetId="26" hidden="1">{"'Jednotlivci'!$A$1:$I$110","'2. závod'!$A$1:$Q$30","'1. závod'!$A$1:$Q$30","'Družstva'!$A$1:$X$106"}</definedName>
    <definedName name="HTML_Control" localSheetId="27" hidden="1">{"'Jednotlivci'!$A$1:$I$110","'2. závod'!$A$1:$Q$30","'1. závod'!$A$1:$Q$30","'Družstva'!$A$1:$X$106"}</definedName>
    <definedName name="HTML_Control" localSheetId="24" hidden="1">{"'Jednotlivci'!$A$1:$I$110","'2. závod'!$A$1:$Q$30","'1. závod'!$A$1:$Q$30","'Družstva'!$A$1:$X$106"}</definedName>
    <definedName name="HTML_Control" localSheetId="21" hidden="1">{"'Jednotlivci'!$A$1:$I$110","'2. závod'!$A$1:$Q$30","'1. závod'!$A$1:$Q$30","'Družstva'!$A$1:$X$106"}</definedName>
    <definedName name="HTML_Control" localSheetId="28" hidden="1">{"'Jednotlivci'!$A$1:$I$110","'2. závod'!$A$1:$Q$30","'1. závod'!$A$1:$Q$30","'Družstva'!$A$1:$X$106"}</definedName>
    <definedName name="HTML_Control" localSheetId="29" hidden="1">{"'Jednotlivci'!$A$1:$I$110","'2. závod'!$A$1:$Q$30","'1. závod'!$A$1:$Q$30","'Družstva'!$A$1:$X$106"}</definedName>
    <definedName name="HTML_Control" hidden="1">{"'Jednotlivci'!$A$1:$I$110","'2. závod'!$A$1:$Q$30","'1. závod'!$A$1:$Q$30","'Družstva'!$A$1:$X$106"}</definedName>
    <definedName name="HTML_Description" hidden="1">""</definedName>
    <definedName name="HTML_Email" hidden="1">""</definedName>
    <definedName name="HTML_Header" hidden="1">""</definedName>
    <definedName name="HTML_LastUpdate" hidden="1">"20.10.1999"</definedName>
    <definedName name="HTML_LineAfter" hidden="1">FALSE</definedName>
    <definedName name="HTML_LineBefore" hidden="1">FALSE</definedName>
    <definedName name="HTML_Name" hidden="1">"Jiří Janků"</definedName>
    <definedName name="HTML_OBDlg2" hidden="1">TRUE</definedName>
    <definedName name="HTML_OBDlg4" hidden="1">TRUE</definedName>
    <definedName name="HTML_OS" hidden="1">0</definedName>
    <definedName name="HTML_PathFile" hidden="1">"C:\WINDOWS\Profiles\jankuj\Dokumenty\mmmělnik.htm"</definedName>
    <definedName name="HTML_Title" hidden="1">"Konečné výsledky mistrovství ČR99"</definedName>
    <definedName name="INDEX_zluta1" localSheetId="8">'2k - Základní list'!$N$24:$N$43</definedName>
    <definedName name="INDEX_zluta1" localSheetId="15">'3k - Základní list'!$N$24:$N$43</definedName>
    <definedName name="INDEX_zluta1" localSheetId="22">'4k - Základní list'!$N$24:$N$43</definedName>
    <definedName name="INDEX_zluta1">'1k - Základní list'!$N$24:$N$43</definedName>
    <definedName name="LIGA">Soupisky!$M$1</definedName>
    <definedName name="_xlnm.Print_Titles" localSheetId="4">'1k - 1. závod'!$A:$A</definedName>
    <definedName name="_xlnm.Print_Titles" localSheetId="5">'1k - 2. závod'!$A:$A</definedName>
    <definedName name="_xlnm.Print_Titles" localSheetId="3">'1k - Jednotlivci'!$4:$5</definedName>
    <definedName name="_xlnm.Print_Titles" localSheetId="11">'2k - 1. závod'!$A:$A</definedName>
    <definedName name="_xlnm.Print_Titles" localSheetId="12">'2k - 2. závod'!$A:$A</definedName>
    <definedName name="_xlnm.Print_Titles" localSheetId="10">'2k - Jednotlivci'!$4:$5</definedName>
    <definedName name="_xlnm.Print_Titles" localSheetId="18">'3k - 1. závod'!$A:$A</definedName>
    <definedName name="_xlnm.Print_Titles" localSheetId="19">'3k - 2. závod'!$A:$A</definedName>
    <definedName name="_xlnm.Print_Titles" localSheetId="17">'3k - Jednotlivci'!$4:$5</definedName>
    <definedName name="_xlnm.Print_Titles" localSheetId="25">'4k - 1. závod'!$A:$A</definedName>
    <definedName name="_xlnm.Print_Titles" localSheetId="26">'4k - 2. závod'!$A:$A</definedName>
    <definedName name="_xlnm.Print_Titles" localSheetId="24">'4k - Jednotlivci'!$4:$5</definedName>
    <definedName name="_xlnm.Print_Titles" localSheetId="28">'celkové - Družstva'!$1:$3</definedName>
    <definedName name="_xlnm.Print_Titles" localSheetId="29">'celkové - Jednotlivci'!$1:$3</definedName>
    <definedName name="_xlnm.Print_Area" localSheetId="0">'122'!$A$1:$F$30,'122'!$H$2:$K$30</definedName>
    <definedName name="_xlnm.Print_Area" localSheetId="4">'1k - 1. závod'!$A$1:$AC$17</definedName>
    <definedName name="_xlnm.Print_Area" localSheetId="5">'1k - 2. závod'!$A$1:$AC$17</definedName>
    <definedName name="_xlnm.Print_Area" localSheetId="6">'1k - graf'!$A$1:$AH$52</definedName>
    <definedName name="_xlnm.Print_Area" localSheetId="3">'1k - Jednotlivci'!$A$1:$L$104</definedName>
    <definedName name="_xlnm.Print_Area" localSheetId="2">'1k - Výsledková listina'!$A$1:$Z$57</definedName>
    <definedName name="_xlnm.Print_Area" localSheetId="1">'1k - Základní list'!$A$1:$N$78</definedName>
    <definedName name="_xlnm.Print_Area" localSheetId="11">'2k - 1. závod'!$A$1:$AC$17</definedName>
    <definedName name="_xlnm.Print_Area" localSheetId="12">'2k - 2. závod'!$A$1:$AC$17</definedName>
    <definedName name="_xlnm.Print_Area" localSheetId="13">'2k - graf'!$A$1:$AH$52</definedName>
    <definedName name="_xlnm.Print_Area" localSheetId="10">'2k - Jednotlivci'!$A$1:$L$104</definedName>
    <definedName name="_xlnm.Print_Area" localSheetId="7">'2k - LOS'!$A$1:$F$30,'2k - LOS'!$H$2:$K$30</definedName>
    <definedName name="_xlnm.Print_Area" localSheetId="9">'2k - Výsledková listina'!$A$1:$Z$57</definedName>
    <definedName name="_xlnm.Print_Area" localSheetId="8">'2k - Základní list'!$A$1:$N$78</definedName>
    <definedName name="_xlnm.Print_Area" localSheetId="18">'3k - 1. závod'!$A$1:$AC$17</definedName>
    <definedName name="_xlnm.Print_Area" localSheetId="19">'3k - 2. závod'!$A$1:$AC$17</definedName>
    <definedName name="_xlnm.Print_Area" localSheetId="20">'3k - graf'!$A$1:$AH$52</definedName>
    <definedName name="_xlnm.Print_Area" localSheetId="17">'3k - Jednotlivci'!$A$1:$L$104</definedName>
    <definedName name="_xlnm.Print_Area" localSheetId="14">'3k - LOS'!$A$1:$F$30,'3k - LOS'!$H$2:$K$30</definedName>
    <definedName name="_xlnm.Print_Area" localSheetId="16">'3k - Výsledková listina'!$A$1:$Z$57</definedName>
    <definedName name="_xlnm.Print_Area" localSheetId="15">'3k - Základní list'!$A$1:$N$78</definedName>
    <definedName name="_xlnm.Print_Area" localSheetId="25">'4k - 1. závod'!$A$1:$AC$17</definedName>
    <definedName name="_xlnm.Print_Area" localSheetId="26">'4k - 2. závod'!$A$1:$AC$17</definedName>
    <definedName name="_xlnm.Print_Area" localSheetId="27">'4k - graf'!$A$1:$AH$52</definedName>
    <definedName name="_xlnm.Print_Area" localSheetId="24">'4k - Jednotlivci'!$A$4:$L$53</definedName>
    <definedName name="_xlnm.Print_Area" localSheetId="21">'4k - LOS'!$A$1:$F$30,'4k - LOS'!$H$2:$K$30</definedName>
    <definedName name="_xlnm.Print_Area" localSheetId="23">'4k - Výsledková listina'!$A$1:$Z$57</definedName>
    <definedName name="_xlnm.Print_Area" localSheetId="22">'4k - Základní list'!$A$1:$N$78</definedName>
    <definedName name="_xlnm.Print_Area" localSheetId="28">'celkové - Družstva'!$A$1:$AC$15</definedName>
    <definedName name="_xlnm.Print_Area" localSheetId="29">'celkové - Jednotlivci'!$A$1:$AG$159</definedName>
    <definedName name="POCET_DRUZSTEV">Soupisky!$N$1</definedName>
    <definedName name="wrn.sektor1." localSheetId="0" hidden="1">{#N/A,#N/A,FALSE,"2. závod "}</definedName>
    <definedName name="wrn.sektor1." localSheetId="5" hidden="1">{#N/A,#N/A,FALSE,"2. závod "}</definedName>
    <definedName name="wrn.sektor1." localSheetId="6" hidden="1">{#N/A,#N/A,FALSE,"2. závod "}</definedName>
    <definedName name="wrn.sektor1." localSheetId="3" hidden="1">{#N/A,#N/A,FALSE,"2. závod "}</definedName>
    <definedName name="wrn.sektor1." localSheetId="12" hidden="1">{#N/A,#N/A,FALSE,"2. závod "}</definedName>
    <definedName name="wrn.sektor1." localSheetId="13" hidden="1">{#N/A,#N/A,FALSE,"2. závod "}</definedName>
    <definedName name="wrn.sektor1." localSheetId="10" hidden="1">{#N/A,#N/A,FALSE,"2. závod "}</definedName>
    <definedName name="wrn.sektor1." localSheetId="7" hidden="1">{#N/A,#N/A,FALSE,"2. závod "}</definedName>
    <definedName name="wrn.sektor1." localSheetId="19" hidden="1">{#N/A,#N/A,FALSE,"2. závod "}</definedName>
    <definedName name="wrn.sektor1." localSheetId="20" hidden="1">{#N/A,#N/A,FALSE,"2. závod "}</definedName>
    <definedName name="wrn.sektor1." localSheetId="17" hidden="1">{#N/A,#N/A,FALSE,"2. závod "}</definedName>
    <definedName name="wrn.sektor1." localSheetId="14" hidden="1">{#N/A,#N/A,FALSE,"2. závod "}</definedName>
    <definedName name="wrn.sektor1." localSheetId="26" hidden="1">{#N/A,#N/A,FALSE,"2. závod "}</definedName>
    <definedName name="wrn.sektor1." localSheetId="27" hidden="1">{#N/A,#N/A,FALSE,"2. závod "}</definedName>
    <definedName name="wrn.sektor1." localSheetId="24" hidden="1">{#N/A,#N/A,FALSE,"2. závod "}</definedName>
    <definedName name="wrn.sektor1." localSheetId="21" hidden="1">{#N/A,#N/A,FALSE,"2. závod "}</definedName>
    <definedName name="wrn.sektor1." localSheetId="28" hidden="1">{#N/A,#N/A,FALSE,"2. závod "}</definedName>
    <definedName name="wrn.sektor1." localSheetId="29" hidden="1">{#N/A,#N/A,FALSE,"2. závod "}</definedName>
    <definedName name="wrn.sektor1." hidden="1">{#N/A,#N/A,FALSE,"2. závod "}</definedName>
    <definedName name="wrn.sektor1_2" localSheetId="0" hidden="1">{#N/A,#N/A,FALSE,"2. závod "}</definedName>
    <definedName name="wrn.sektor1_2" localSheetId="5" hidden="1">{#N/A,#N/A,FALSE,"2. závod "}</definedName>
    <definedName name="wrn.sektor1_2" localSheetId="6" hidden="1">{#N/A,#N/A,FALSE,"2. závod "}</definedName>
    <definedName name="wrn.sektor1_2" localSheetId="3" hidden="1">{#N/A,#N/A,FALSE,"2. závod "}</definedName>
    <definedName name="wrn.sektor1_2" localSheetId="12" hidden="1">{#N/A,#N/A,FALSE,"2. závod "}</definedName>
    <definedName name="wrn.sektor1_2" localSheetId="13" hidden="1">{#N/A,#N/A,FALSE,"2. závod "}</definedName>
    <definedName name="wrn.sektor1_2" localSheetId="10" hidden="1">{#N/A,#N/A,FALSE,"2. závod "}</definedName>
    <definedName name="wrn.sektor1_2" localSheetId="7" hidden="1">{#N/A,#N/A,FALSE,"2. závod "}</definedName>
    <definedName name="wrn.sektor1_2" localSheetId="19" hidden="1">{#N/A,#N/A,FALSE,"2. závod "}</definedName>
    <definedName name="wrn.sektor1_2" localSheetId="20" hidden="1">{#N/A,#N/A,FALSE,"2. závod "}</definedName>
    <definedName name="wrn.sektor1_2" localSheetId="17" hidden="1">{#N/A,#N/A,FALSE,"2. závod "}</definedName>
    <definedName name="wrn.sektor1_2" localSheetId="14" hidden="1">{#N/A,#N/A,FALSE,"2. závod "}</definedName>
    <definedName name="wrn.sektor1_2" localSheetId="26" hidden="1">{#N/A,#N/A,FALSE,"2. závod "}</definedName>
    <definedName name="wrn.sektor1_2" localSheetId="27" hidden="1">{#N/A,#N/A,FALSE,"2. závod "}</definedName>
    <definedName name="wrn.sektor1_2" localSheetId="24" hidden="1">{#N/A,#N/A,FALSE,"2. závod "}</definedName>
    <definedName name="wrn.sektor1_2" localSheetId="21" hidden="1">{#N/A,#N/A,FALSE,"2. závod "}</definedName>
    <definedName name="wrn.sektor1_2" localSheetId="28" hidden="1">{#N/A,#N/A,FALSE,"2. závod "}</definedName>
    <definedName name="wrn.sektor1_2" localSheetId="29" hidden="1">{#N/A,#N/A,FALSE,"2. závod "}</definedName>
    <definedName name="wrn.sektor1_2" hidden="1">{#N/A,#N/A,FALSE,"2. závod "}</definedName>
    <definedName name="wrn.sektor2." localSheetId="0" hidden="1">{#N/A,#N/A,FALSE,"2. závod "}</definedName>
    <definedName name="wrn.sektor2." localSheetId="5" hidden="1">{#N/A,#N/A,FALSE,"2. závod "}</definedName>
    <definedName name="wrn.sektor2." localSheetId="6" hidden="1">{#N/A,#N/A,FALSE,"2. závod "}</definedName>
    <definedName name="wrn.sektor2." localSheetId="3" hidden="1">{#N/A,#N/A,FALSE,"2. závod "}</definedName>
    <definedName name="wrn.sektor2." localSheetId="12" hidden="1">{#N/A,#N/A,FALSE,"2. závod "}</definedName>
    <definedName name="wrn.sektor2." localSheetId="13" hidden="1">{#N/A,#N/A,FALSE,"2. závod "}</definedName>
    <definedName name="wrn.sektor2." localSheetId="10" hidden="1">{#N/A,#N/A,FALSE,"2. závod "}</definedName>
    <definedName name="wrn.sektor2." localSheetId="7" hidden="1">{#N/A,#N/A,FALSE,"2. závod "}</definedName>
    <definedName name="wrn.sektor2." localSheetId="19" hidden="1">{#N/A,#N/A,FALSE,"2. závod "}</definedName>
    <definedName name="wrn.sektor2." localSheetId="20" hidden="1">{#N/A,#N/A,FALSE,"2. závod "}</definedName>
    <definedName name="wrn.sektor2." localSheetId="17" hidden="1">{#N/A,#N/A,FALSE,"2. závod "}</definedName>
    <definedName name="wrn.sektor2." localSheetId="14" hidden="1">{#N/A,#N/A,FALSE,"2. závod "}</definedName>
    <definedName name="wrn.sektor2." localSheetId="26" hidden="1">{#N/A,#N/A,FALSE,"2. závod "}</definedName>
    <definedName name="wrn.sektor2." localSheetId="27" hidden="1">{#N/A,#N/A,FALSE,"2. závod "}</definedName>
    <definedName name="wrn.sektor2." localSheetId="24" hidden="1">{#N/A,#N/A,FALSE,"2. závod "}</definedName>
    <definedName name="wrn.sektor2." localSheetId="21" hidden="1">{#N/A,#N/A,FALSE,"2. závod "}</definedName>
    <definedName name="wrn.sektor2." localSheetId="28" hidden="1">{#N/A,#N/A,FALSE,"2. závod "}</definedName>
    <definedName name="wrn.sektor2." localSheetId="29" hidden="1">{#N/A,#N/A,FALSE,"2. závod "}</definedName>
    <definedName name="wrn.sektor2." hidden="1">{#N/A,#N/A,FALSE,"2. závod "}</definedName>
    <definedName name="Z_5AB3ED42_6F34_11D3_9C22_00A0243EF9BD_.wvu.Cols" localSheetId="4" hidden="1">'1k - 1. závod'!#REF!,'1k - 1. závod'!#REF!,'1k - 1. závod'!$S:$S,'1k - 1. závod'!#REF!</definedName>
    <definedName name="Z_5AB3ED42_6F34_11D3_9C22_00A0243EF9BD_.wvu.Cols" localSheetId="5" hidden="1">'1k - 2. závod'!#REF!,'1k - 2. závod'!#REF!,'1k - 2. závod'!$S:$S,'1k - 2. závod'!#REF!</definedName>
    <definedName name="Z_5AB3ED42_6F34_11D3_9C22_00A0243EF9BD_.wvu.Cols" localSheetId="11" hidden="1">'2k - 1. závod'!#REF!,'2k - 1. závod'!#REF!,'2k - 1. závod'!$S:$S,'2k - 1. závod'!#REF!</definedName>
    <definedName name="Z_5AB3ED42_6F34_11D3_9C22_00A0243EF9BD_.wvu.Cols" localSheetId="12" hidden="1">'2k - 2. závod'!#REF!,'2k - 2. závod'!#REF!,'2k - 2. závod'!$S:$S,'2k - 2. závod'!#REF!</definedName>
    <definedName name="Z_5AB3ED42_6F34_11D3_9C22_00A0243EF9BD_.wvu.Cols" localSheetId="18" hidden="1">'3k - 1. závod'!#REF!,'3k - 1. závod'!#REF!,'3k - 1. závod'!$S:$S,'3k - 1. závod'!#REF!</definedName>
    <definedName name="Z_5AB3ED42_6F34_11D3_9C22_00A0243EF9BD_.wvu.Cols" localSheetId="19" hidden="1">'3k - 2. závod'!#REF!,'3k - 2. závod'!#REF!,'3k - 2. závod'!$S:$S,'3k - 2. závod'!#REF!</definedName>
    <definedName name="Z_5AB3ED42_6F34_11D3_9C22_00A0243EF9BD_.wvu.Cols" localSheetId="25" hidden="1">'4k - 1. závod'!#REF!,'4k - 1. závod'!#REF!,'4k - 1. závod'!$S:$S,'4k - 1. závod'!#REF!</definedName>
    <definedName name="Z_5AB3ED42_6F34_11D3_9C22_00A0243EF9BD_.wvu.Cols" localSheetId="26" hidden="1">'4k - 2. závod'!#REF!,'4k - 2. závod'!#REF!,'4k - 2. závod'!$S:$S,'4k - 2. závod'!#REF!</definedName>
    <definedName name="ZAKLAD_IND" localSheetId="8">'2k - Základní list'!$B:$B</definedName>
    <definedName name="ZAKLAD_IND" localSheetId="15">'3k - Základní list'!$B:$B</definedName>
    <definedName name="ZAKLAD_IND" localSheetId="22">'4k - Základní list'!$B:$B</definedName>
    <definedName name="ZAKLAD_IND">'1k - Základní list'!$B:$B</definedName>
    <definedName name="ZAKLAD_SEKTOR" localSheetId="8">'2k - Základní list'!$A:$A</definedName>
    <definedName name="ZAKLAD_SEKTOR" localSheetId="15">'3k - Základní list'!$A:$A</definedName>
    <definedName name="ZAKLAD_SEKTOR" localSheetId="22">'4k - Základní list'!$A:$A</definedName>
    <definedName name="ZAKLAD_SEKTOR">'1k - Základní list'!$A:$A</definedName>
    <definedName name="ZAVOD_1_ROZSAH" localSheetId="11">'2k - 1. závod'!$A:$AB</definedName>
    <definedName name="ZAVOD_1_ROZSAH" localSheetId="18">'3k - 1. závod'!$A:$AB</definedName>
    <definedName name="ZAVOD_1_ROZSAH" localSheetId="25">'4k - 1. závod'!$A:$AB</definedName>
    <definedName name="ZAVOD_1_ROZSAH">'1k - 1. závod'!$A:$AB</definedName>
    <definedName name="ZAVOD_2_ROZSAH" localSheetId="12">'2k - 2. závod'!$A:$AB</definedName>
    <definedName name="ZAVOD_2_ROZSAH" localSheetId="19">'3k - 2. závod'!$A:$AB</definedName>
    <definedName name="ZAVOD_2_ROZSAH" localSheetId="26">'4k - 2. závod'!$A:$AB</definedName>
    <definedName name="ZAVOD_2_ROZSAH">'1k - 2. závod'!$A:$AB</definedName>
    <definedName name="zavodnik1" localSheetId="9">'2k - Výsledková listina'!$D$12:$D$55</definedName>
    <definedName name="zavodnik1" localSheetId="16">'3k - Výsledková listina'!$D$8:$D$55</definedName>
    <definedName name="zavodnik1" localSheetId="23">'4k - Výsledková listina'!$D$12:$D$55</definedName>
    <definedName name="zavodnik1">'1k - Výsledková listina'!$D$24:$D$27</definedName>
    <definedName name="zavodnik2" localSheetId="9">'2k - Výsledková listina'!$M$12:$M$55</definedName>
    <definedName name="zavodnik2" localSheetId="16">'3k - Výsledková listina'!$M$8:$M$55</definedName>
    <definedName name="zavodnik2" localSheetId="23">'4k - Výsledková listina'!$M$12:$M$55</definedName>
    <definedName name="zavodnik2">'1k - Výsledková listina'!$M$24:$M$27</definedName>
    <definedName name="zluta1" localSheetId="8">'2k - Základní list'!$C$24:$D$43</definedName>
    <definedName name="zluta1" localSheetId="15">'3k - Základní list'!$C$24:$D$43</definedName>
    <definedName name="zluta1" localSheetId="22">'4k - Základní list'!$C$24:$D$43</definedName>
    <definedName name="zluta1">'1k - Základní list'!$C$24:$D$43</definedName>
  </definedNames>
  <calcPr calcId="145621"/>
</workbook>
</file>

<file path=xl/calcChain.xml><?xml version="1.0" encoding="utf-8"?>
<calcChain xmlns="http://schemas.openxmlformats.org/spreadsheetml/2006/main">
  <c r="D8" i="51" l="1"/>
  <c r="A30" i="23" l="1"/>
  <c r="B30" i="23" s="1"/>
  <c r="A29" i="23"/>
  <c r="B29" i="23" s="1"/>
  <c r="A28" i="23"/>
  <c r="B28" i="23" s="1"/>
  <c r="A27" i="23"/>
  <c r="B27" i="23" s="1"/>
  <c r="A26" i="23"/>
  <c r="B26" i="23" s="1"/>
  <c r="A25" i="23"/>
  <c r="B25" i="23" s="1"/>
  <c r="A24" i="23"/>
  <c r="B24" i="23" s="1"/>
  <c r="A23" i="23"/>
  <c r="B23" i="23" s="1"/>
  <c r="A22" i="23"/>
  <c r="B22" i="23" s="1"/>
  <c r="A21" i="23"/>
  <c r="B21" i="23" s="1"/>
  <c r="A20" i="23"/>
  <c r="B20" i="23" s="1"/>
  <c r="F19" i="23"/>
  <c r="E19" i="23"/>
  <c r="D19" i="23"/>
  <c r="C19" i="23"/>
  <c r="A19" i="23"/>
  <c r="B19" i="23" s="1"/>
  <c r="I15" i="23"/>
  <c r="A15" i="23"/>
  <c r="B15" i="23" s="1"/>
  <c r="I14" i="23"/>
  <c r="A14" i="23"/>
  <c r="B14" i="23" s="1"/>
  <c r="I13" i="23"/>
  <c r="A13" i="23"/>
  <c r="B13" i="23" s="1"/>
  <c r="I12" i="23"/>
  <c r="A12" i="23"/>
  <c r="B12" i="23" s="1"/>
  <c r="I11" i="23"/>
  <c r="A11" i="23"/>
  <c r="B11" i="23" s="1"/>
  <c r="I10" i="23"/>
  <c r="A10" i="23"/>
  <c r="B10" i="23" s="1"/>
  <c r="I9" i="23"/>
  <c r="A9" i="23"/>
  <c r="B9" i="23" s="1"/>
  <c r="I8" i="23"/>
  <c r="A8" i="23"/>
  <c r="B8" i="23" s="1"/>
  <c r="I7" i="23"/>
  <c r="A7" i="23"/>
  <c r="B7" i="23" s="1"/>
  <c r="I6" i="23"/>
  <c r="C6" i="23"/>
  <c r="C7" i="23" s="1"/>
  <c r="A6" i="23"/>
  <c r="B6" i="23" s="1"/>
  <c r="I5" i="23"/>
  <c r="F5" i="23"/>
  <c r="F20" i="23" s="1"/>
  <c r="E5" i="23"/>
  <c r="E20" i="23" s="1"/>
  <c r="D5" i="23"/>
  <c r="D20" i="23" s="1"/>
  <c r="C5" i="23"/>
  <c r="C20" i="23" s="1"/>
  <c r="A5" i="23"/>
  <c r="B5" i="23" s="1"/>
  <c r="I4" i="23"/>
  <c r="A4" i="23"/>
  <c r="B4" i="23" s="1"/>
  <c r="A30" i="53"/>
  <c r="B30" i="53" s="1"/>
  <c r="A29" i="53"/>
  <c r="B29" i="53" s="1"/>
  <c r="A28" i="53"/>
  <c r="B28" i="53" s="1"/>
  <c r="A27" i="53"/>
  <c r="B27" i="53" s="1"/>
  <c r="A26" i="53"/>
  <c r="B26" i="53" s="1"/>
  <c r="A25" i="53"/>
  <c r="B25" i="53" s="1"/>
  <c r="A24" i="53"/>
  <c r="B24" i="53" s="1"/>
  <c r="A23" i="53"/>
  <c r="B23" i="53" s="1"/>
  <c r="A22" i="53"/>
  <c r="B22" i="53" s="1"/>
  <c r="A21" i="53"/>
  <c r="B21" i="53" s="1"/>
  <c r="A20" i="53"/>
  <c r="B20" i="53" s="1"/>
  <c r="F19" i="53"/>
  <c r="E19" i="53"/>
  <c r="D19" i="53"/>
  <c r="C19" i="53"/>
  <c r="A19" i="53"/>
  <c r="B19" i="53" s="1"/>
  <c r="I15" i="53"/>
  <c r="A15" i="53"/>
  <c r="B15" i="53" s="1"/>
  <c r="I14" i="53"/>
  <c r="A14" i="53"/>
  <c r="B14" i="53" s="1"/>
  <c r="I13" i="53"/>
  <c r="B13" i="53"/>
  <c r="A13" i="53"/>
  <c r="I12" i="53"/>
  <c r="A12" i="53"/>
  <c r="B12" i="53" s="1"/>
  <c r="I11" i="53"/>
  <c r="A11" i="53"/>
  <c r="B11" i="53" s="1"/>
  <c r="I10" i="53"/>
  <c r="A10" i="53"/>
  <c r="B10" i="53" s="1"/>
  <c r="I9" i="53"/>
  <c r="A9" i="53"/>
  <c r="B9" i="53" s="1"/>
  <c r="I8" i="53"/>
  <c r="A8" i="53"/>
  <c r="B8" i="53" s="1"/>
  <c r="I7" i="53"/>
  <c r="A7" i="53"/>
  <c r="B7" i="53" s="1"/>
  <c r="I6" i="53"/>
  <c r="C6" i="53"/>
  <c r="C7" i="53" s="1"/>
  <c r="A6" i="53"/>
  <c r="B6" i="53" s="1"/>
  <c r="I5" i="53"/>
  <c r="F5" i="53"/>
  <c r="F20" i="53" s="1"/>
  <c r="E5" i="53"/>
  <c r="E20" i="53" s="1"/>
  <c r="D5" i="53"/>
  <c r="D20" i="53" s="1"/>
  <c r="C5" i="53"/>
  <c r="C20" i="53" s="1"/>
  <c r="A5" i="53"/>
  <c r="B5" i="53" s="1"/>
  <c r="I4" i="53"/>
  <c r="A4" i="53"/>
  <c r="B4" i="53" s="1"/>
  <c r="A30" i="52"/>
  <c r="B30" i="52" s="1"/>
  <c r="A29" i="52"/>
  <c r="B29" i="52" s="1"/>
  <c r="A28" i="52"/>
  <c r="B28" i="52" s="1"/>
  <c r="A27" i="52"/>
  <c r="B27" i="52" s="1"/>
  <c r="A26" i="52"/>
  <c r="B26" i="52" s="1"/>
  <c r="A25" i="52"/>
  <c r="B25" i="52" s="1"/>
  <c r="A24" i="52"/>
  <c r="B24" i="52" s="1"/>
  <c r="A23" i="52"/>
  <c r="B23" i="52" s="1"/>
  <c r="A22" i="52"/>
  <c r="B22" i="52" s="1"/>
  <c r="A21" i="52"/>
  <c r="B21" i="52" s="1"/>
  <c r="A20" i="52"/>
  <c r="B20" i="52" s="1"/>
  <c r="F19" i="52"/>
  <c r="E19" i="52"/>
  <c r="D19" i="52"/>
  <c r="C19" i="52"/>
  <c r="A19" i="52"/>
  <c r="B19" i="52" s="1"/>
  <c r="I15" i="52"/>
  <c r="A15" i="52"/>
  <c r="B15" i="52" s="1"/>
  <c r="I14" i="52"/>
  <c r="A14" i="52"/>
  <c r="B14" i="52" s="1"/>
  <c r="I13" i="52"/>
  <c r="B13" i="52"/>
  <c r="A13" i="52"/>
  <c r="I12" i="52"/>
  <c r="A12" i="52"/>
  <c r="B12" i="52" s="1"/>
  <c r="I11" i="52"/>
  <c r="A11" i="52"/>
  <c r="B11" i="52" s="1"/>
  <c r="I10" i="52"/>
  <c r="A10" i="52"/>
  <c r="B10" i="52" s="1"/>
  <c r="I9" i="52"/>
  <c r="A9" i="52"/>
  <c r="B9" i="52" s="1"/>
  <c r="I8" i="52"/>
  <c r="A8" i="52"/>
  <c r="B8" i="52" s="1"/>
  <c r="I7" i="52"/>
  <c r="A7" i="52"/>
  <c r="B7" i="52" s="1"/>
  <c r="I6" i="52"/>
  <c r="C6" i="52"/>
  <c r="C7" i="52" s="1"/>
  <c r="A6" i="52"/>
  <c r="B6" i="52" s="1"/>
  <c r="I5" i="52"/>
  <c r="F5" i="52"/>
  <c r="F20" i="52" s="1"/>
  <c r="E5" i="52"/>
  <c r="E20" i="52" s="1"/>
  <c r="D5" i="52"/>
  <c r="D20" i="52" s="1"/>
  <c r="C5" i="52"/>
  <c r="C20" i="52" s="1"/>
  <c r="A5" i="52"/>
  <c r="B5" i="52" s="1"/>
  <c r="I4" i="52"/>
  <c r="A4" i="52"/>
  <c r="B4" i="52" s="1"/>
  <c r="E6" i="52" l="1"/>
  <c r="E7" i="52" s="1"/>
  <c r="E6" i="53"/>
  <c r="E7" i="53" s="1"/>
  <c r="E6" i="23"/>
  <c r="E7" i="23" s="1"/>
  <c r="E8" i="23" s="1"/>
  <c r="C8" i="23"/>
  <c r="C22" i="23"/>
  <c r="C21" i="23"/>
  <c r="D6" i="23"/>
  <c r="F6" i="23"/>
  <c r="C22" i="53"/>
  <c r="C8" i="53"/>
  <c r="E8" i="53"/>
  <c r="E22" i="53"/>
  <c r="C21" i="53"/>
  <c r="D6" i="53"/>
  <c r="F6" i="53"/>
  <c r="C22" i="52"/>
  <c r="C8" i="52"/>
  <c r="E22" i="52"/>
  <c r="E8" i="52"/>
  <c r="C21" i="52"/>
  <c r="E21" i="52"/>
  <c r="D6" i="52"/>
  <c r="F6" i="52"/>
  <c r="E21" i="53" l="1"/>
  <c r="E22" i="23"/>
  <c r="E21" i="23"/>
  <c r="F21" i="23"/>
  <c r="F7" i="23"/>
  <c r="D21" i="23"/>
  <c r="D7" i="23"/>
  <c r="E9" i="23"/>
  <c r="E23" i="23"/>
  <c r="C9" i="23"/>
  <c r="C23" i="23"/>
  <c r="F21" i="53"/>
  <c r="F7" i="53"/>
  <c r="C9" i="53"/>
  <c r="C23" i="53"/>
  <c r="D21" i="53"/>
  <c r="D7" i="53"/>
  <c r="E9" i="53"/>
  <c r="E23" i="53"/>
  <c r="F21" i="52"/>
  <c r="F7" i="52"/>
  <c r="E9" i="52"/>
  <c r="E23" i="52"/>
  <c r="C9" i="52"/>
  <c r="C23" i="52"/>
  <c r="D21" i="52"/>
  <c r="D7" i="52"/>
  <c r="B8" i="40"/>
  <c r="M20" i="40"/>
  <c r="B20" i="34"/>
  <c r="B44" i="34"/>
  <c r="B36" i="34"/>
  <c r="B48" i="34"/>
  <c r="B28" i="34"/>
  <c r="B32" i="34"/>
  <c r="B52" i="34"/>
  <c r="B16" i="34"/>
  <c r="B40" i="34"/>
  <c r="B24" i="34"/>
  <c r="B8" i="34"/>
  <c r="A8" i="34" s="1"/>
  <c r="B12" i="34"/>
  <c r="B8" i="46"/>
  <c r="M14" i="1"/>
  <c r="L14" i="1" s="1"/>
  <c r="M23" i="34"/>
  <c r="B52" i="1"/>
  <c r="W53" i="1" s="1"/>
  <c r="B48" i="1"/>
  <c r="W49" i="1" s="1"/>
  <c r="B20" i="1"/>
  <c r="W21" i="1" s="1"/>
  <c r="B16" i="1"/>
  <c r="W16" i="1" s="1"/>
  <c r="B40" i="1"/>
  <c r="W40" i="1" s="1"/>
  <c r="B32" i="1"/>
  <c r="W32" i="1" s="1"/>
  <c r="B24" i="1"/>
  <c r="W24" i="1" s="1"/>
  <c r="B36" i="1"/>
  <c r="W38" i="1" s="1"/>
  <c r="B12" i="1"/>
  <c r="W14" i="1" s="1"/>
  <c r="B44" i="1"/>
  <c r="W47" i="1" s="1"/>
  <c r="B28" i="1"/>
  <c r="W31" i="1" s="1"/>
  <c r="B8" i="1"/>
  <c r="W8" i="1" s="1"/>
  <c r="E3" i="39"/>
  <c r="B52" i="40"/>
  <c r="B48" i="40"/>
  <c r="B44" i="40"/>
  <c r="B40" i="40"/>
  <c r="B36" i="40"/>
  <c r="B32" i="40"/>
  <c r="B28" i="40"/>
  <c r="B24" i="40"/>
  <c r="B20" i="40"/>
  <c r="A20" i="40" s="1"/>
  <c r="B16" i="40"/>
  <c r="B12" i="40"/>
  <c r="A12" i="40" s="1"/>
  <c r="A30" i="51"/>
  <c r="B30" i="51" s="1"/>
  <c r="A29" i="51"/>
  <c r="B29" i="51" s="1"/>
  <c r="A28" i="51"/>
  <c r="B28" i="51" s="1"/>
  <c r="A27" i="51"/>
  <c r="B27" i="51" s="1"/>
  <c r="A26" i="51"/>
  <c r="B26" i="51" s="1"/>
  <c r="A25" i="51"/>
  <c r="B25" i="51" s="1"/>
  <c r="A24" i="51"/>
  <c r="B24" i="51" s="1"/>
  <c r="A23" i="51"/>
  <c r="B23" i="51" s="1"/>
  <c r="A22" i="51"/>
  <c r="B22" i="51" s="1"/>
  <c r="A21" i="51"/>
  <c r="B21" i="51" s="1"/>
  <c r="A20" i="51"/>
  <c r="B20" i="51" s="1"/>
  <c r="F19" i="51"/>
  <c r="E19" i="51"/>
  <c r="D19" i="51"/>
  <c r="C19" i="51"/>
  <c r="A19" i="51"/>
  <c r="B19" i="51" s="1"/>
  <c r="I10" i="51"/>
  <c r="A15" i="51"/>
  <c r="B15" i="51" s="1"/>
  <c r="I11" i="51"/>
  <c r="A14" i="51"/>
  <c r="B14" i="51" s="1"/>
  <c r="I12" i="51"/>
  <c r="A13" i="51"/>
  <c r="B13" i="51" s="1"/>
  <c r="I4" i="51"/>
  <c r="A12" i="51"/>
  <c r="B12" i="51" s="1"/>
  <c r="I7" i="51"/>
  <c r="A11" i="51"/>
  <c r="B11" i="51" s="1"/>
  <c r="I9" i="51"/>
  <c r="A10" i="51"/>
  <c r="B10" i="51" s="1"/>
  <c r="I5" i="51"/>
  <c r="A9" i="51"/>
  <c r="B9" i="51" s="1"/>
  <c r="I13" i="51"/>
  <c r="A8" i="51"/>
  <c r="B8" i="51" s="1"/>
  <c r="I6" i="51"/>
  <c r="A7" i="51"/>
  <c r="B7" i="51" s="1"/>
  <c r="I8" i="51"/>
  <c r="A6" i="51"/>
  <c r="B6" i="51" s="1"/>
  <c r="I15" i="51"/>
  <c r="F5" i="51"/>
  <c r="F20" i="51" s="1"/>
  <c r="E5" i="51"/>
  <c r="E6" i="51" s="1"/>
  <c r="D5" i="51"/>
  <c r="C5" i="51"/>
  <c r="C20" i="51" s="1"/>
  <c r="A5" i="51"/>
  <c r="B5" i="51" s="1"/>
  <c r="I14" i="51"/>
  <c r="A24" i="1" s="1"/>
  <c r="A4" i="51"/>
  <c r="B4" i="51" s="1"/>
  <c r="N1" i="22"/>
  <c r="E3" i="45"/>
  <c r="B9" i="24"/>
  <c r="B4" i="24"/>
  <c r="B5" i="24"/>
  <c r="AD7" i="24" s="1"/>
  <c r="B7" i="24"/>
  <c r="B6" i="24"/>
  <c r="B11" i="24"/>
  <c r="AD10" i="24" s="1"/>
  <c r="B12" i="24"/>
  <c r="B10" i="24"/>
  <c r="B13" i="24"/>
  <c r="B14" i="24"/>
  <c r="AD14" i="24" s="1"/>
  <c r="B15" i="24"/>
  <c r="B8" i="24"/>
  <c r="D146" i="22"/>
  <c r="B40" i="46"/>
  <c r="B48" i="46"/>
  <c r="B36" i="46"/>
  <c r="B52" i="46"/>
  <c r="B16" i="46"/>
  <c r="B32" i="46"/>
  <c r="B44" i="46"/>
  <c r="B20" i="46"/>
  <c r="B12" i="46"/>
  <c r="B24" i="46"/>
  <c r="B28" i="46"/>
  <c r="B3" i="22"/>
  <c r="D133" i="22"/>
  <c r="D120" i="22"/>
  <c r="D107" i="22"/>
  <c r="D94" i="22"/>
  <c r="D81" i="22"/>
  <c r="D68" i="22"/>
  <c r="D55" i="22"/>
  <c r="D42" i="22"/>
  <c r="D29" i="22"/>
  <c r="D16" i="22"/>
  <c r="D3" i="22"/>
  <c r="S1" i="22"/>
  <c r="I4" i="41"/>
  <c r="AA12" i="46"/>
  <c r="AA16" i="46"/>
  <c r="AA20" i="46"/>
  <c r="AA24" i="46"/>
  <c r="AA28" i="46"/>
  <c r="AA32" i="46"/>
  <c r="AA36" i="46"/>
  <c r="AA40" i="46"/>
  <c r="AA44" i="46"/>
  <c r="AA48" i="46"/>
  <c r="AA52" i="46"/>
  <c r="AA8" i="46"/>
  <c r="AA12" i="40"/>
  <c r="AA16" i="40"/>
  <c r="AA20" i="40"/>
  <c r="AA24" i="40"/>
  <c r="AA28" i="40"/>
  <c r="AA32" i="40"/>
  <c r="AA36" i="40"/>
  <c r="AA40" i="40"/>
  <c r="AA44" i="40"/>
  <c r="AA48" i="40"/>
  <c r="AA52" i="40"/>
  <c r="AA8" i="40"/>
  <c r="AA28" i="34"/>
  <c r="AA12" i="34"/>
  <c r="AA16" i="34"/>
  <c r="AA24" i="34"/>
  <c r="AA32" i="34"/>
  <c r="AA52" i="34"/>
  <c r="AA40" i="34"/>
  <c r="AA48" i="34"/>
  <c r="AA44" i="34"/>
  <c r="AA20" i="34"/>
  <c r="AA36" i="34"/>
  <c r="AA8" i="34"/>
  <c r="AA24" i="1"/>
  <c r="AA40" i="1"/>
  <c r="AA16" i="1"/>
  <c r="AA28" i="1"/>
  <c r="AA36" i="1"/>
  <c r="AA48" i="1"/>
  <c r="AA20" i="1"/>
  <c r="AA12" i="1"/>
  <c r="AA32" i="1"/>
  <c r="AA52" i="1"/>
  <c r="AA44" i="1"/>
  <c r="AA8" i="1"/>
  <c r="AD6" i="24"/>
  <c r="L20" i="40"/>
  <c r="M21" i="40"/>
  <c r="L21" i="40" s="1"/>
  <c r="M22" i="40"/>
  <c r="M23" i="40"/>
  <c r="A130" i="25"/>
  <c r="B130" i="25"/>
  <c r="C130" i="25"/>
  <c r="A131" i="25"/>
  <c r="B131" i="25"/>
  <c r="C131" i="25"/>
  <c r="A132" i="25"/>
  <c r="B132" i="25"/>
  <c r="C132" i="25"/>
  <c r="A133" i="25"/>
  <c r="B133" i="25"/>
  <c r="C133" i="25"/>
  <c r="A134" i="25"/>
  <c r="B134" i="25"/>
  <c r="C134" i="25"/>
  <c r="A135" i="25"/>
  <c r="B135" i="25"/>
  <c r="C135" i="25"/>
  <c r="A136" i="25"/>
  <c r="B136" i="25"/>
  <c r="C136" i="25"/>
  <c r="A137" i="25"/>
  <c r="B137" i="25"/>
  <c r="C137" i="25"/>
  <c r="A138" i="25"/>
  <c r="B138" i="25"/>
  <c r="C138" i="25"/>
  <c r="A139" i="25"/>
  <c r="B139" i="25"/>
  <c r="C139" i="25"/>
  <c r="A140" i="25"/>
  <c r="B140" i="25"/>
  <c r="C140" i="25"/>
  <c r="A141" i="25"/>
  <c r="B141" i="25"/>
  <c r="C141" i="25"/>
  <c r="A142" i="25"/>
  <c r="B142" i="25"/>
  <c r="C142" i="25"/>
  <c r="A143" i="25"/>
  <c r="B143" i="25"/>
  <c r="C143" i="25"/>
  <c r="A144" i="25"/>
  <c r="B144" i="25"/>
  <c r="C144" i="25"/>
  <c r="A145" i="25"/>
  <c r="B145" i="25"/>
  <c r="C145" i="25"/>
  <c r="A146" i="25"/>
  <c r="B146" i="25"/>
  <c r="C146" i="25"/>
  <c r="A147" i="25"/>
  <c r="B147" i="25"/>
  <c r="C147" i="25"/>
  <c r="A148" i="25"/>
  <c r="B148" i="25"/>
  <c r="C148" i="25"/>
  <c r="A149" i="25"/>
  <c r="B149" i="25"/>
  <c r="C149" i="25"/>
  <c r="A150" i="25"/>
  <c r="B150" i="25"/>
  <c r="C150" i="25"/>
  <c r="A151" i="25"/>
  <c r="B151" i="25"/>
  <c r="C151" i="25"/>
  <c r="A152" i="25"/>
  <c r="B152" i="25"/>
  <c r="C152" i="25"/>
  <c r="A153" i="25"/>
  <c r="B153" i="25"/>
  <c r="C153" i="25"/>
  <c r="A154" i="25"/>
  <c r="B154" i="25"/>
  <c r="C154" i="25"/>
  <c r="A155" i="25"/>
  <c r="B155" i="25"/>
  <c r="C155" i="25"/>
  <c r="A156" i="25"/>
  <c r="B156" i="25"/>
  <c r="C156" i="25"/>
  <c r="A157" i="25"/>
  <c r="AH157" i="25" s="1"/>
  <c r="B157" i="25"/>
  <c r="C157" i="25"/>
  <c r="A158" i="25"/>
  <c r="B158" i="25"/>
  <c r="C158" i="25"/>
  <c r="A159" i="25"/>
  <c r="B159" i="25"/>
  <c r="C159" i="25"/>
  <c r="A5" i="25"/>
  <c r="B5" i="25"/>
  <c r="C5" i="25"/>
  <c r="A6" i="25"/>
  <c r="B6" i="25"/>
  <c r="C6" i="25"/>
  <c r="A7" i="25"/>
  <c r="B7" i="25"/>
  <c r="C7" i="25"/>
  <c r="A8" i="25"/>
  <c r="B8" i="25"/>
  <c r="C8" i="25"/>
  <c r="A9" i="25"/>
  <c r="B9" i="25"/>
  <c r="C9" i="25"/>
  <c r="A10" i="25"/>
  <c r="B10" i="25"/>
  <c r="C10" i="25"/>
  <c r="A11" i="25"/>
  <c r="B11" i="25"/>
  <c r="C11" i="25"/>
  <c r="A12" i="25"/>
  <c r="B12" i="25"/>
  <c r="C12" i="25"/>
  <c r="A13" i="25"/>
  <c r="B13" i="25"/>
  <c r="C13" i="25"/>
  <c r="A14" i="25"/>
  <c r="B14" i="25"/>
  <c r="C14" i="25"/>
  <c r="A15" i="25"/>
  <c r="B15" i="25"/>
  <c r="C15" i="25"/>
  <c r="A16" i="25"/>
  <c r="B16" i="25"/>
  <c r="C16" i="25"/>
  <c r="A17" i="25"/>
  <c r="B17" i="25"/>
  <c r="C17" i="25"/>
  <c r="A18" i="25"/>
  <c r="B18" i="25"/>
  <c r="C18" i="25"/>
  <c r="A19" i="25"/>
  <c r="B19" i="25"/>
  <c r="C19" i="25"/>
  <c r="A20" i="25"/>
  <c r="B20" i="25"/>
  <c r="C20" i="25"/>
  <c r="A21" i="25"/>
  <c r="B21" i="25"/>
  <c r="C21" i="25"/>
  <c r="A22" i="25"/>
  <c r="B22" i="25"/>
  <c r="C22" i="25"/>
  <c r="A23" i="25"/>
  <c r="B23" i="25"/>
  <c r="C23" i="25"/>
  <c r="A24" i="25"/>
  <c r="B24" i="25"/>
  <c r="C24" i="25"/>
  <c r="A25" i="25"/>
  <c r="B25" i="25"/>
  <c r="C25" i="25"/>
  <c r="A26" i="25"/>
  <c r="B26" i="25"/>
  <c r="C26" i="25"/>
  <c r="A27" i="25"/>
  <c r="B27" i="25"/>
  <c r="C27" i="25"/>
  <c r="A28" i="25"/>
  <c r="B28" i="25"/>
  <c r="C28" i="25"/>
  <c r="A29" i="25"/>
  <c r="B29" i="25"/>
  <c r="C29" i="25"/>
  <c r="A30" i="25"/>
  <c r="B30" i="25"/>
  <c r="C30" i="25"/>
  <c r="A31" i="25"/>
  <c r="B31" i="25"/>
  <c r="C31" i="25"/>
  <c r="A32" i="25"/>
  <c r="B32" i="25"/>
  <c r="C32" i="25"/>
  <c r="A33" i="25"/>
  <c r="B33" i="25"/>
  <c r="C33" i="25"/>
  <c r="A34" i="25"/>
  <c r="B34" i="25"/>
  <c r="C34" i="25"/>
  <c r="A35" i="25"/>
  <c r="B35" i="25"/>
  <c r="C35" i="25"/>
  <c r="A36" i="25"/>
  <c r="B36" i="25"/>
  <c r="C36" i="25"/>
  <c r="A37" i="25"/>
  <c r="B37" i="25"/>
  <c r="C37" i="25"/>
  <c r="A38" i="25"/>
  <c r="B38" i="25"/>
  <c r="C38" i="25"/>
  <c r="A39" i="25"/>
  <c r="B39" i="25"/>
  <c r="C39" i="25"/>
  <c r="A40" i="25"/>
  <c r="B40" i="25"/>
  <c r="C40" i="25"/>
  <c r="A41" i="25"/>
  <c r="B41" i="25"/>
  <c r="C41" i="25"/>
  <c r="A42" i="25"/>
  <c r="B42" i="25"/>
  <c r="C42" i="25"/>
  <c r="A43" i="25"/>
  <c r="B43" i="25"/>
  <c r="C43" i="25"/>
  <c r="A44" i="25"/>
  <c r="B44" i="25"/>
  <c r="C44" i="25"/>
  <c r="A45" i="25"/>
  <c r="AH45" i="25" s="1"/>
  <c r="B45" i="25"/>
  <c r="C45" i="25"/>
  <c r="A46" i="25"/>
  <c r="B46" i="25"/>
  <c r="C46" i="25"/>
  <c r="A47" i="25"/>
  <c r="B47" i="25"/>
  <c r="C47" i="25"/>
  <c r="A48" i="25"/>
  <c r="B48" i="25"/>
  <c r="C48" i="25"/>
  <c r="A49" i="25"/>
  <c r="B49" i="25"/>
  <c r="C49" i="25"/>
  <c r="A50" i="25"/>
  <c r="B50" i="25"/>
  <c r="C50" i="25"/>
  <c r="A51" i="25"/>
  <c r="B51" i="25"/>
  <c r="C51" i="25"/>
  <c r="A52" i="25"/>
  <c r="B52" i="25"/>
  <c r="C52" i="25"/>
  <c r="A53" i="25"/>
  <c r="B53" i="25"/>
  <c r="C53" i="25"/>
  <c r="A54" i="25"/>
  <c r="B54" i="25"/>
  <c r="C54" i="25"/>
  <c r="A55" i="25"/>
  <c r="B55" i="25"/>
  <c r="C55" i="25"/>
  <c r="A56" i="25"/>
  <c r="B56" i="25"/>
  <c r="C56" i="25"/>
  <c r="A57" i="25"/>
  <c r="B57" i="25"/>
  <c r="C57" i="25"/>
  <c r="A58" i="25"/>
  <c r="B58" i="25"/>
  <c r="C58" i="25"/>
  <c r="A59" i="25"/>
  <c r="AH59" i="25" s="1"/>
  <c r="B59" i="25"/>
  <c r="C59" i="25"/>
  <c r="A60" i="25"/>
  <c r="B60" i="25"/>
  <c r="C60" i="25"/>
  <c r="A61" i="25"/>
  <c r="AH61" i="25" s="1"/>
  <c r="B61" i="25"/>
  <c r="C61" i="25"/>
  <c r="A62" i="25"/>
  <c r="B62" i="25"/>
  <c r="C62" i="25"/>
  <c r="A63" i="25"/>
  <c r="B63" i="25"/>
  <c r="C63" i="25"/>
  <c r="A64" i="25"/>
  <c r="B64" i="25"/>
  <c r="C64" i="25"/>
  <c r="A65" i="25"/>
  <c r="B65" i="25"/>
  <c r="C65" i="25"/>
  <c r="A66" i="25"/>
  <c r="B66" i="25"/>
  <c r="C66" i="25"/>
  <c r="A67" i="25"/>
  <c r="B67" i="25"/>
  <c r="C67" i="25"/>
  <c r="A68" i="25"/>
  <c r="B68" i="25"/>
  <c r="C68" i="25"/>
  <c r="A69" i="25"/>
  <c r="AH69" i="25" s="1"/>
  <c r="B69" i="25"/>
  <c r="C69" i="25"/>
  <c r="A70" i="25"/>
  <c r="B70" i="25"/>
  <c r="C70" i="25"/>
  <c r="A71" i="25"/>
  <c r="B71" i="25"/>
  <c r="C71" i="25"/>
  <c r="A72" i="25"/>
  <c r="B72" i="25"/>
  <c r="C72" i="25"/>
  <c r="A73" i="25"/>
  <c r="B73" i="25"/>
  <c r="C73" i="25"/>
  <c r="A74" i="25"/>
  <c r="B74" i="25"/>
  <c r="C74" i="25"/>
  <c r="A75" i="25"/>
  <c r="B75" i="25"/>
  <c r="C75" i="25"/>
  <c r="A76" i="25"/>
  <c r="B76" i="25"/>
  <c r="C76" i="25"/>
  <c r="A77" i="25"/>
  <c r="B77" i="25"/>
  <c r="C77" i="25"/>
  <c r="A78" i="25"/>
  <c r="B78" i="25"/>
  <c r="C78" i="25"/>
  <c r="A79" i="25"/>
  <c r="AH79" i="25" s="1"/>
  <c r="B79" i="25"/>
  <c r="C79" i="25"/>
  <c r="A80" i="25"/>
  <c r="B80" i="25"/>
  <c r="C80" i="25"/>
  <c r="A81" i="25"/>
  <c r="B81" i="25"/>
  <c r="C81" i="25"/>
  <c r="A82" i="25"/>
  <c r="B82" i="25"/>
  <c r="C82" i="25"/>
  <c r="A83" i="25"/>
  <c r="AH83" i="25" s="1"/>
  <c r="B83" i="25"/>
  <c r="C83" i="25"/>
  <c r="A84" i="25"/>
  <c r="B84" i="25"/>
  <c r="C84" i="25"/>
  <c r="A85" i="25"/>
  <c r="B85" i="25"/>
  <c r="C85" i="25"/>
  <c r="A86" i="25"/>
  <c r="B86" i="25"/>
  <c r="C86" i="25"/>
  <c r="A87" i="25"/>
  <c r="B87" i="25"/>
  <c r="C87" i="25"/>
  <c r="A88" i="25"/>
  <c r="B88" i="25"/>
  <c r="C88" i="25"/>
  <c r="A89" i="25"/>
  <c r="B89" i="25"/>
  <c r="C89" i="25"/>
  <c r="A90" i="25"/>
  <c r="B90" i="25"/>
  <c r="C90" i="25"/>
  <c r="A91" i="25"/>
  <c r="B91" i="25"/>
  <c r="C91" i="25"/>
  <c r="A92" i="25"/>
  <c r="B92" i="25"/>
  <c r="C92" i="25"/>
  <c r="A93" i="25"/>
  <c r="B93" i="25"/>
  <c r="C93" i="25"/>
  <c r="A94" i="25"/>
  <c r="B94" i="25"/>
  <c r="C94" i="25"/>
  <c r="A95" i="25"/>
  <c r="B95" i="25"/>
  <c r="C95" i="25"/>
  <c r="A96" i="25"/>
  <c r="B96" i="25"/>
  <c r="C96" i="25"/>
  <c r="A97" i="25"/>
  <c r="B97" i="25"/>
  <c r="C97" i="25"/>
  <c r="A98" i="25"/>
  <c r="B98" i="25"/>
  <c r="C98" i="25"/>
  <c r="A99" i="25"/>
  <c r="AH99" i="25" s="1"/>
  <c r="B99" i="25"/>
  <c r="C99" i="25"/>
  <c r="A100" i="25"/>
  <c r="B100" i="25"/>
  <c r="C100" i="25"/>
  <c r="A101" i="25"/>
  <c r="B101" i="25"/>
  <c r="C101" i="25"/>
  <c r="A102" i="25"/>
  <c r="B102" i="25"/>
  <c r="C102" i="25"/>
  <c r="A103" i="25"/>
  <c r="B103" i="25"/>
  <c r="C103" i="25"/>
  <c r="A104" i="25"/>
  <c r="B104" i="25"/>
  <c r="C104" i="25"/>
  <c r="A105" i="25"/>
  <c r="B105" i="25"/>
  <c r="C105" i="25"/>
  <c r="A106" i="25"/>
  <c r="B106" i="25"/>
  <c r="C106" i="25"/>
  <c r="A107" i="25"/>
  <c r="B107" i="25"/>
  <c r="C107" i="25"/>
  <c r="A108" i="25"/>
  <c r="B108" i="25"/>
  <c r="C108" i="25"/>
  <c r="A109" i="25"/>
  <c r="AH109" i="25" s="1"/>
  <c r="B109" i="25"/>
  <c r="C109" i="25"/>
  <c r="A110" i="25"/>
  <c r="B110" i="25"/>
  <c r="C110" i="25"/>
  <c r="A111" i="25"/>
  <c r="B111" i="25"/>
  <c r="C111" i="25"/>
  <c r="A112" i="25"/>
  <c r="B112" i="25"/>
  <c r="C112" i="25"/>
  <c r="A113" i="25"/>
  <c r="B113" i="25"/>
  <c r="C113" i="25"/>
  <c r="A114" i="25"/>
  <c r="B114" i="25"/>
  <c r="C114" i="25"/>
  <c r="A115" i="25"/>
  <c r="B115" i="25"/>
  <c r="C115" i="25"/>
  <c r="A116" i="25"/>
  <c r="B116" i="25"/>
  <c r="C116" i="25"/>
  <c r="A117" i="25"/>
  <c r="B117" i="25"/>
  <c r="C117" i="25"/>
  <c r="A118" i="25"/>
  <c r="B118" i="25"/>
  <c r="C118" i="25"/>
  <c r="A119" i="25"/>
  <c r="B119" i="25"/>
  <c r="C119" i="25"/>
  <c r="A120" i="25"/>
  <c r="B120" i="25"/>
  <c r="C120" i="25"/>
  <c r="A121" i="25"/>
  <c r="B121" i="25"/>
  <c r="C121" i="25"/>
  <c r="A122" i="25"/>
  <c r="B122" i="25"/>
  <c r="C122" i="25"/>
  <c r="A123" i="25"/>
  <c r="B123" i="25"/>
  <c r="C123" i="25"/>
  <c r="A124" i="25"/>
  <c r="B124" i="25"/>
  <c r="C124" i="25"/>
  <c r="A125" i="25"/>
  <c r="AH44" i="25"/>
  <c r="B125" i="25"/>
  <c r="C125" i="25"/>
  <c r="A126" i="25"/>
  <c r="B126" i="25"/>
  <c r="C126" i="25"/>
  <c r="A127" i="25"/>
  <c r="AH101" i="25"/>
  <c r="B127" i="25"/>
  <c r="C127" i="25"/>
  <c r="A128" i="25"/>
  <c r="B128" i="25"/>
  <c r="C128" i="25"/>
  <c r="A129" i="25"/>
  <c r="B129" i="25"/>
  <c r="C129" i="25"/>
  <c r="C4" i="25"/>
  <c r="B4" i="25"/>
  <c r="A4" i="25"/>
  <c r="AH32" i="25"/>
  <c r="A7" i="47"/>
  <c r="B7" i="47"/>
  <c r="C7" i="47"/>
  <c r="A8" i="47"/>
  <c r="B8" i="47"/>
  <c r="C8" i="47"/>
  <c r="A9" i="47"/>
  <c r="N9" i="47" s="1"/>
  <c r="B9" i="47"/>
  <c r="C9" i="47"/>
  <c r="A10" i="47"/>
  <c r="N10" i="47" s="1"/>
  <c r="B10" i="47"/>
  <c r="C10" i="47"/>
  <c r="A11" i="47"/>
  <c r="N11" i="47" s="1"/>
  <c r="B11" i="47"/>
  <c r="E11" i="47" s="1"/>
  <c r="C11" i="47"/>
  <c r="A12" i="47"/>
  <c r="B12" i="47"/>
  <c r="C12" i="47"/>
  <c r="A13" i="47"/>
  <c r="N13" i="47" s="1"/>
  <c r="B13" i="47"/>
  <c r="C13" i="47"/>
  <c r="A14" i="47"/>
  <c r="B14" i="47"/>
  <c r="F14" i="47" s="1"/>
  <c r="C14" i="47"/>
  <c r="A15" i="47"/>
  <c r="N15" i="47" s="1"/>
  <c r="B15" i="47"/>
  <c r="E15" i="47" s="1"/>
  <c r="C15" i="47"/>
  <c r="A16" i="47"/>
  <c r="B16" i="47"/>
  <c r="C16" i="47"/>
  <c r="A17" i="47"/>
  <c r="B17" i="47"/>
  <c r="C17" i="47"/>
  <c r="A18" i="47"/>
  <c r="N18" i="47" s="1"/>
  <c r="B18" i="47"/>
  <c r="C18" i="47"/>
  <c r="A19" i="47"/>
  <c r="N19" i="47" s="1"/>
  <c r="B19" i="47"/>
  <c r="C19" i="47"/>
  <c r="A20" i="47"/>
  <c r="N20" i="47" s="1"/>
  <c r="B20" i="47"/>
  <c r="C20" i="47"/>
  <c r="A21" i="47"/>
  <c r="N21" i="47" s="1"/>
  <c r="B21" i="47"/>
  <c r="C21" i="47"/>
  <c r="A22" i="47"/>
  <c r="B22" i="47"/>
  <c r="C22" i="47"/>
  <c r="A23" i="47"/>
  <c r="N23" i="47" s="1"/>
  <c r="B23" i="47"/>
  <c r="C23" i="47"/>
  <c r="A24" i="47"/>
  <c r="N24" i="47" s="1"/>
  <c r="B24" i="47"/>
  <c r="C24" i="47"/>
  <c r="A25" i="47"/>
  <c r="B25" i="47"/>
  <c r="C25" i="47"/>
  <c r="A26" i="47"/>
  <c r="B26" i="47"/>
  <c r="C26" i="47"/>
  <c r="A27" i="47"/>
  <c r="N27" i="47" s="1"/>
  <c r="B27" i="47"/>
  <c r="C27" i="47"/>
  <c r="A28" i="47"/>
  <c r="B28" i="47"/>
  <c r="F28" i="47" s="1"/>
  <c r="C28" i="47"/>
  <c r="A29" i="47"/>
  <c r="B29" i="47"/>
  <c r="C29" i="47"/>
  <c r="A30" i="47"/>
  <c r="B30" i="47"/>
  <c r="C30" i="47"/>
  <c r="A31" i="47"/>
  <c r="N31" i="47" s="1"/>
  <c r="B31" i="47"/>
  <c r="C31" i="47"/>
  <c r="A32" i="47"/>
  <c r="N32" i="47" s="1"/>
  <c r="B32" i="47"/>
  <c r="C32" i="47"/>
  <c r="A33" i="47"/>
  <c r="B33" i="47"/>
  <c r="C33" i="47"/>
  <c r="A34" i="47"/>
  <c r="B34" i="47"/>
  <c r="F34" i="47" s="1"/>
  <c r="C34" i="47"/>
  <c r="A35" i="47"/>
  <c r="B35" i="47"/>
  <c r="C35" i="47"/>
  <c r="A36" i="47"/>
  <c r="N36" i="47" s="1"/>
  <c r="B36" i="47"/>
  <c r="C36" i="47"/>
  <c r="A37" i="47"/>
  <c r="B37" i="47"/>
  <c r="C37" i="47"/>
  <c r="A38" i="47"/>
  <c r="N38" i="47" s="1"/>
  <c r="B38" i="47"/>
  <c r="F38" i="47" s="1"/>
  <c r="C38" i="47"/>
  <c r="A39" i="47"/>
  <c r="N39" i="47" s="1"/>
  <c r="B39" i="47"/>
  <c r="C39" i="47"/>
  <c r="A40" i="47"/>
  <c r="B40" i="47"/>
  <c r="C40" i="47"/>
  <c r="A41" i="47"/>
  <c r="B41" i="47"/>
  <c r="C41" i="47"/>
  <c r="A42" i="47"/>
  <c r="B42" i="47"/>
  <c r="C42" i="47"/>
  <c r="A43" i="47"/>
  <c r="B43" i="47"/>
  <c r="C43" i="47"/>
  <c r="A44" i="47"/>
  <c r="B44" i="47"/>
  <c r="C44" i="47"/>
  <c r="A45" i="47"/>
  <c r="N45" i="47" s="1"/>
  <c r="N22" i="47"/>
  <c r="B45" i="47"/>
  <c r="C45" i="47"/>
  <c r="A46" i="47"/>
  <c r="N46" i="47" s="1"/>
  <c r="B46" i="47"/>
  <c r="C46" i="47"/>
  <c r="A47" i="47"/>
  <c r="N47" i="47" s="1"/>
  <c r="B47" i="47"/>
  <c r="E47" i="47" s="1"/>
  <c r="C47" i="47"/>
  <c r="A48" i="47"/>
  <c r="N48" i="47" s="1"/>
  <c r="B48" i="47"/>
  <c r="C48" i="47"/>
  <c r="A49" i="47"/>
  <c r="B49" i="47"/>
  <c r="E49" i="47" s="1"/>
  <c r="C49" i="47"/>
  <c r="A50" i="47"/>
  <c r="N50" i="47" s="1"/>
  <c r="B50" i="47"/>
  <c r="C50" i="47"/>
  <c r="A51" i="47"/>
  <c r="B51" i="47"/>
  <c r="C51" i="47"/>
  <c r="A52" i="47"/>
  <c r="B52" i="47"/>
  <c r="C52" i="47"/>
  <c r="A53" i="47"/>
  <c r="B53" i="47"/>
  <c r="C53" i="47"/>
  <c r="A54" i="47"/>
  <c r="B54" i="47"/>
  <c r="F54" i="47" s="1"/>
  <c r="C54" i="47"/>
  <c r="A55" i="47"/>
  <c r="B55" i="47"/>
  <c r="C55" i="47"/>
  <c r="A56" i="47"/>
  <c r="B56" i="47"/>
  <c r="C56" i="47"/>
  <c r="A57" i="47"/>
  <c r="B57" i="47"/>
  <c r="C57" i="47"/>
  <c r="A58" i="47"/>
  <c r="B58" i="47"/>
  <c r="C58" i="47"/>
  <c r="A59" i="47"/>
  <c r="B59" i="47"/>
  <c r="C59" i="47"/>
  <c r="A60" i="47"/>
  <c r="B60" i="47"/>
  <c r="C60" i="47"/>
  <c r="A61" i="47"/>
  <c r="B61" i="47"/>
  <c r="C61" i="47"/>
  <c r="A62" i="47"/>
  <c r="B62" i="47"/>
  <c r="E62" i="47" s="1"/>
  <c r="C62" i="47"/>
  <c r="A63" i="47"/>
  <c r="B63" i="47"/>
  <c r="E63" i="47" s="1"/>
  <c r="C63" i="47"/>
  <c r="A64" i="47"/>
  <c r="B64" i="47"/>
  <c r="C64" i="47"/>
  <c r="A65" i="47"/>
  <c r="B65" i="47"/>
  <c r="C65" i="47"/>
  <c r="A66" i="47"/>
  <c r="B66" i="47"/>
  <c r="C66" i="47"/>
  <c r="A67" i="47"/>
  <c r="B67" i="47"/>
  <c r="C67" i="47"/>
  <c r="A68" i="47"/>
  <c r="B68" i="47"/>
  <c r="C68" i="47"/>
  <c r="A69" i="47"/>
  <c r="B69" i="47"/>
  <c r="C69" i="47"/>
  <c r="A70" i="47"/>
  <c r="B70" i="47"/>
  <c r="E70" i="47" s="1"/>
  <c r="C70" i="47"/>
  <c r="A71" i="47"/>
  <c r="B71" i="47"/>
  <c r="C71" i="47"/>
  <c r="A72" i="47"/>
  <c r="N17" i="47"/>
  <c r="B72" i="47"/>
  <c r="C72" i="47"/>
  <c r="A73" i="47"/>
  <c r="N7" i="47"/>
  <c r="B73" i="47"/>
  <c r="C73" i="47"/>
  <c r="A74" i="47"/>
  <c r="B74" i="47"/>
  <c r="C74" i="47"/>
  <c r="A75" i="47"/>
  <c r="B75" i="47"/>
  <c r="C75" i="47"/>
  <c r="A76" i="47"/>
  <c r="B76" i="47"/>
  <c r="C76" i="47"/>
  <c r="A77" i="47"/>
  <c r="B77" i="47"/>
  <c r="C77" i="47"/>
  <c r="A78" i="47"/>
  <c r="N33" i="47"/>
  <c r="B78" i="47"/>
  <c r="E78" i="47" s="1"/>
  <c r="C78" i="47"/>
  <c r="A79" i="47"/>
  <c r="B79" i="47"/>
  <c r="C79" i="47"/>
  <c r="A80" i="47"/>
  <c r="B80" i="47"/>
  <c r="C80" i="47"/>
  <c r="A81" i="47"/>
  <c r="B81" i="47"/>
  <c r="C81" i="47"/>
  <c r="A82" i="47"/>
  <c r="B82" i="47"/>
  <c r="C82" i="47"/>
  <c r="A83" i="47"/>
  <c r="B83" i="47"/>
  <c r="C83" i="47"/>
  <c r="A84" i="47"/>
  <c r="B84" i="47"/>
  <c r="C84" i="47"/>
  <c r="A85" i="47"/>
  <c r="B85" i="47"/>
  <c r="C85" i="47"/>
  <c r="A86" i="47"/>
  <c r="N86" i="47" s="1"/>
  <c r="N14" i="47"/>
  <c r="B86" i="47"/>
  <c r="C86" i="47"/>
  <c r="A87" i="47"/>
  <c r="N87" i="47" s="1"/>
  <c r="N37" i="47"/>
  <c r="B87" i="47"/>
  <c r="C87" i="47"/>
  <c r="A88" i="47"/>
  <c r="B88" i="47"/>
  <c r="C88" i="47"/>
  <c r="A89" i="47"/>
  <c r="N89" i="47" s="1"/>
  <c r="B89" i="47"/>
  <c r="C89" i="47"/>
  <c r="A90" i="47"/>
  <c r="N90" i="47" s="1"/>
  <c r="B90" i="47"/>
  <c r="E90" i="47" s="1"/>
  <c r="C90" i="47"/>
  <c r="A91" i="47"/>
  <c r="N91" i="47" s="1"/>
  <c r="B91" i="47"/>
  <c r="C91" i="47"/>
  <c r="A92" i="47"/>
  <c r="N92" i="47" s="1"/>
  <c r="B92" i="47"/>
  <c r="E92" i="47" s="1"/>
  <c r="C92" i="47"/>
  <c r="A93" i="47"/>
  <c r="B93" i="47"/>
  <c r="E93" i="47" s="1"/>
  <c r="C93" i="47"/>
  <c r="A94" i="47"/>
  <c r="N94" i="47" s="1"/>
  <c r="B94" i="47"/>
  <c r="C94" i="47"/>
  <c r="A95" i="47"/>
  <c r="N95" i="47" s="1"/>
  <c r="B95" i="47"/>
  <c r="C95" i="47"/>
  <c r="A96" i="47"/>
  <c r="N96" i="47" s="1"/>
  <c r="B96" i="47"/>
  <c r="C96" i="47"/>
  <c r="A97" i="47"/>
  <c r="N97" i="47" s="1"/>
  <c r="B97" i="47"/>
  <c r="C97" i="47"/>
  <c r="A98" i="47"/>
  <c r="N98" i="47" s="1"/>
  <c r="B98" i="47"/>
  <c r="C98" i="47"/>
  <c r="A99" i="47"/>
  <c r="N99" i="47" s="1"/>
  <c r="B99" i="47"/>
  <c r="C99" i="47"/>
  <c r="A100" i="47"/>
  <c r="N100" i="47" s="1"/>
  <c r="B100" i="47"/>
  <c r="C100" i="47"/>
  <c r="A101" i="47"/>
  <c r="N101" i="47" s="1"/>
  <c r="B101" i="47"/>
  <c r="E101" i="47" s="1"/>
  <c r="C101" i="47"/>
  <c r="A102" i="47"/>
  <c r="N102" i="47" s="1"/>
  <c r="N93" i="47"/>
  <c r="B102" i="47"/>
  <c r="C102" i="47"/>
  <c r="A103" i="47"/>
  <c r="N103" i="47" s="1"/>
  <c r="B103" i="47"/>
  <c r="C103" i="47"/>
  <c r="A104" i="47"/>
  <c r="N104" i="47" s="1"/>
  <c r="B104" i="47"/>
  <c r="C104" i="47"/>
  <c r="A105" i="47"/>
  <c r="B105" i="47"/>
  <c r="C105" i="47"/>
  <c r="A106" i="47"/>
  <c r="N106" i="47" s="1"/>
  <c r="B106" i="47"/>
  <c r="F106" i="47" s="1"/>
  <c r="C106" i="47"/>
  <c r="A107" i="47"/>
  <c r="N107" i="47" s="1"/>
  <c r="B107" i="47"/>
  <c r="C107" i="47"/>
  <c r="A108" i="47"/>
  <c r="N108" i="47" s="1"/>
  <c r="B108" i="47"/>
  <c r="F108" i="47" s="1"/>
  <c r="C108" i="47"/>
  <c r="A109" i="47"/>
  <c r="B109" i="47"/>
  <c r="C109" i="47"/>
  <c r="A110" i="47"/>
  <c r="B110" i="47"/>
  <c r="C110" i="47"/>
  <c r="A111" i="47"/>
  <c r="N40" i="47"/>
  <c r="B111" i="47"/>
  <c r="C111" i="47"/>
  <c r="A112" i="47"/>
  <c r="B112" i="47"/>
  <c r="C112" i="47"/>
  <c r="A113" i="47"/>
  <c r="B113" i="47"/>
  <c r="C113" i="47"/>
  <c r="A114" i="47"/>
  <c r="B114" i="47"/>
  <c r="C114" i="47"/>
  <c r="A115" i="47"/>
  <c r="B115" i="47"/>
  <c r="C115" i="47"/>
  <c r="A116" i="47"/>
  <c r="B116" i="47"/>
  <c r="C116" i="47"/>
  <c r="A117" i="47"/>
  <c r="B117" i="47"/>
  <c r="C117" i="47"/>
  <c r="A118" i="47"/>
  <c r="B118" i="47"/>
  <c r="C118" i="47"/>
  <c r="A119" i="47"/>
  <c r="B119" i="47"/>
  <c r="C119" i="47"/>
  <c r="A120" i="47"/>
  <c r="B120" i="47"/>
  <c r="C120" i="47"/>
  <c r="A121" i="47"/>
  <c r="B121" i="47"/>
  <c r="C121" i="47"/>
  <c r="A122" i="47"/>
  <c r="B122" i="47"/>
  <c r="E122" i="47" s="1"/>
  <c r="C122" i="47"/>
  <c r="A123" i="47"/>
  <c r="N12" i="47"/>
  <c r="B123" i="47"/>
  <c r="C123" i="47"/>
  <c r="A124" i="47"/>
  <c r="B124" i="47"/>
  <c r="C124" i="47"/>
  <c r="A125" i="47"/>
  <c r="B125" i="47"/>
  <c r="C125" i="47"/>
  <c r="A126" i="47"/>
  <c r="B126" i="47"/>
  <c r="C126" i="47"/>
  <c r="A127" i="47"/>
  <c r="B127" i="47"/>
  <c r="C127" i="47"/>
  <c r="A128" i="47"/>
  <c r="B128" i="47"/>
  <c r="E128" i="47" s="1"/>
  <c r="C128" i="47"/>
  <c r="A129" i="47"/>
  <c r="B129" i="47"/>
  <c r="C129" i="47"/>
  <c r="A130" i="47"/>
  <c r="B130" i="47"/>
  <c r="E130" i="47" s="1"/>
  <c r="C130" i="47"/>
  <c r="A131" i="47"/>
  <c r="B131" i="47"/>
  <c r="C131" i="47"/>
  <c r="A132" i="47"/>
  <c r="B132" i="47"/>
  <c r="C132" i="47"/>
  <c r="A133" i="47"/>
  <c r="B133" i="47"/>
  <c r="C133" i="47"/>
  <c r="A134" i="47"/>
  <c r="B134" i="47"/>
  <c r="F134" i="47" s="1"/>
  <c r="C134" i="47"/>
  <c r="A135" i="47"/>
  <c r="B135" i="47"/>
  <c r="C135" i="47"/>
  <c r="A136" i="47"/>
  <c r="B136" i="47"/>
  <c r="C136" i="47"/>
  <c r="A137" i="47"/>
  <c r="B137" i="47"/>
  <c r="C137" i="47"/>
  <c r="A138" i="47"/>
  <c r="B138" i="47"/>
  <c r="C138" i="47"/>
  <c r="A139" i="47"/>
  <c r="B139" i="47"/>
  <c r="E139" i="47" s="1"/>
  <c r="C139" i="47"/>
  <c r="A140" i="47"/>
  <c r="B140" i="47"/>
  <c r="C140" i="47"/>
  <c r="A141" i="47"/>
  <c r="B141" i="47"/>
  <c r="C141" i="47"/>
  <c r="A142" i="47"/>
  <c r="N105" i="47"/>
  <c r="B142" i="47"/>
  <c r="C142" i="47"/>
  <c r="A143" i="47"/>
  <c r="B143" i="47"/>
  <c r="E143" i="47" s="1"/>
  <c r="C143" i="47"/>
  <c r="A144" i="47"/>
  <c r="B144" i="47"/>
  <c r="C144" i="47"/>
  <c r="A145" i="47"/>
  <c r="B145" i="47"/>
  <c r="C145" i="47"/>
  <c r="A146" i="47"/>
  <c r="B146" i="47"/>
  <c r="C146" i="47"/>
  <c r="A147" i="47"/>
  <c r="B147" i="47"/>
  <c r="F147" i="47" s="1"/>
  <c r="C147" i="47"/>
  <c r="A148" i="47"/>
  <c r="B148" i="47"/>
  <c r="F148" i="47" s="1"/>
  <c r="C148" i="47"/>
  <c r="A149" i="47"/>
  <c r="N52" i="47"/>
  <c r="B149" i="47"/>
  <c r="C149" i="47"/>
  <c r="A150" i="47"/>
  <c r="B150" i="47"/>
  <c r="C150" i="47"/>
  <c r="A151" i="47"/>
  <c r="B151" i="47"/>
  <c r="C151" i="47"/>
  <c r="A152" i="47"/>
  <c r="B152" i="47"/>
  <c r="C152" i="47"/>
  <c r="A153" i="47"/>
  <c r="B153" i="47"/>
  <c r="E153" i="47" s="1"/>
  <c r="C153" i="47"/>
  <c r="A154" i="47"/>
  <c r="B154" i="47"/>
  <c r="C154" i="47"/>
  <c r="A155" i="47"/>
  <c r="N155" i="47" s="1"/>
  <c r="B155" i="47"/>
  <c r="C155" i="47"/>
  <c r="A156" i="47"/>
  <c r="N156" i="47" s="1"/>
  <c r="B156" i="47"/>
  <c r="C156" i="47"/>
  <c r="A157" i="47"/>
  <c r="N157" i="47" s="1"/>
  <c r="B157" i="47"/>
  <c r="C157" i="47"/>
  <c r="A158" i="47"/>
  <c r="N158" i="47" s="1"/>
  <c r="B158" i="47"/>
  <c r="C158" i="47"/>
  <c r="A159" i="47"/>
  <c r="N159" i="47" s="1"/>
  <c r="B159" i="47"/>
  <c r="E159" i="47" s="1"/>
  <c r="C159" i="47"/>
  <c r="A160" i="47"/>
  <c r="N160" i="47"/>
  <c r="B160" i="47"/>
  <c r="F160" i="47"/>
  <c r="C160" i="47"/>
  <c r="A161" i="47"/>
  <c r="N161" i="47" s="1"/>
  <c r="B161" i="47"/>
  <c r="C161" i="47"/>
  <c r="A7" i="41"/>
  <c r="N7" i="41" s="1"/>
  <c r="B7" i="41"/>
  <c r="C7" i="41"/>
  <c r="A8" i="41"/>
  <c r="N8" i="41" s="1"/>
  <c r="B8" i="41"/>
  <c r="C8" i="41"/>
  <c r="A9" i="41"/>
  <c r="B9" i="41"/>
  <c r="C9" i="41"/>
  <c r="A10" i="41"/>
  <c r="B10" i="41"/>
  <c r="E10" i="41" s="1"/>
  <c r="C10" i="41"/>
  <c r="A11" i="41"/>
  <c r="B11" i="41"/>
  <c r="E11" i="41" s="1"/>
  <c r="C11" i="41"/>
  <c r="A12" i="41"/>
  <c r="N12" i="41" s="1"/>
  <c r="B12" i="41"/>
  <c r="C12" i="41"/>
  <c r="A13" i="41"/>
  <c r="N13" i="41" s="1"/>
  <c r="B13" i="41"/>
  <c r="C13" i="41"/>
  <c r="A14" i="41"/>
  <c r="N14" i="41" s="1"/>
  <c r="B14" i="41"/>
  <c r="F14" i="41"/>
  <c r="C14" i="41"/>
  <c r="A15" i="41"/>
  <c r="N15" i="41" s="1"/>
  <c r="B15" i="41"/>
  <c r="E15" i="41" s="1"/>
  <c r="C15" i="41"/>
  <c r="A16" i="41"/>
  <c r="N16" i="41" s="1"/>
  <c r="B16" i="41"/>
  <c r="C16" i="41"/>
  <c r="A17" i="41"/>
  <c r="B17" i="41"/>
  <c r="C17" i="41"/>
  <c r="A18" i="41"/>
  <c r="N18" i="41" s="1"/>
  <c r="B18" i="41"/>
  <c r="E18" i="41" s="1"/>
  <c r="C18" i="41"/>
  <c r="A19" i="41"/>
  <c r="N19" i="41" s="1"/>
  <c r="N10" i="41"/>
  <c r="B19" i="41"/>
  <c r="C19" i="41"/>
  <c r="A20" i="41"/>
  <c r="N20" i="41" s="1"/>
  <c r="B20" i="41"/>
  <c r="C20" i="41"/>
  <c r="A21" i="41"/>
  <c r="B21" i="41"/>
  <c r="F21" i="41" s="1"/>
  <c r="C21" i="41"/>
  <c r="A22" i="41"/>
  <c r="N22" i="41" s="1"/>
  <c r="B22" i="41"/>
  <c r="C22" i="41"/>
  <c r="A23" i="41"/>
  <c r="B23" i="41"/>
  <c r="E23" i="41" s="1"/>
  <c r="C23" i="41"/>
  <c r="A24" i="41"/>
  <c r="N24" i="41" s="1"/>
  <c r="B24" i="41"/>
  <c r="C24" i="41"/>
  <c r="A25" i="41"/>
  <c r="B25" i="41"/>
  <c r="C25" i="41"/>
  <c r="A26" i="41"/>
  <c r="N26" i="41" s="1"/>
  <c r="B26" i="41"/>
  <c r="E26" i="41" s="1"/>
  <c r="C26" i="41"/>
  <c r="A27" i="41"/>
  <c r="N27" i="41"/>
  <c r="B27" i="41"/>
  <c r="F27" i="41"/>
  <c r="C27" i="41"/>
  <c r="A28" i="41"/>
  <c r="N28" i="41" s="1"/>
  <c r="B28" i="41"/>
  <c r="C28" i="41"/>
  <c r="A29" i="41"/>
  <c r="B29" i="41"/>
  <c r="C29" i="41"/>
  <c r="A30" i="41"/>
  <c r="N30" i="41" s="1"/>
  <c r="B30" i="41"/>
  <c r="E30" i="41" s="1"/>
  <c r="C30" i="41"/>
  <c r="A31" i="41"/>
  <c r="B31" i="41"/>
  <c r="C31" i="41"/>
  <c r="A32" i="41"/>
  <c r="N32" i="41" s="1"/>
  <c r="B32" i="41"/>
  <c r="C32" i="41"/>
  <c r="A33" i="41"/>
  <c r="B33" i="41"/>
  <c r="C33" i="41"/>
  <c r="A34" i="41"/>
  <c r="B34" i="41"/>
  <c r="E34" i="41"/>
  <c r="C34" i="41"/>
  <c r="A35" i="41"/>
  <c r="N35" i="41" s="1"/>
  <c r="B35" i="41"/>
  <c r="C35" i="41"/>
  <c r="A36" i="41"/>
  <c r="N36" i="41"/>
  <c r="B36" i="41"/>
  <c r="C36" i="41"/>
  <c r="A37" i="41"/>
  <c r="N37" i="41"/>
  <c r="B37" i="41"/>
  <c r="C37" i="41"/>
  <c r="A38" i="41"/>
  <c r="N38" i="41"/>
  <c r="B38" i="41"/>
  <c r="C38" i="41"/>
  <c r="A39" i="41"/>
  <c r="N39" i="41"/>
  <c r="B39" i="41"/>
  <c r="C39" i="41"/>
  <c r="A40" i="41"/>
  <c r="N40" i="41"/>
  <c r="B40" i="41"/>
  <c r="C40" i="41"/>
  <c r="A41" i="41"/>
  <c r="N41" i="41"/>
  <c r="B41" i="41"/>
  <c r="C41" i="41"/>
  <c r="A42" i="41"/>
  <c r="B42" i="41"/>
  <c r="F42" i="41" s="1"/>
  <c r="C42" i="41"/>
  <c r="A43" i="41"/>
  <c r="N43" i="41" s="1"/>
  <c r="B43" i="41"/>
  <c r="C43" i="41"/>
  <c r="A44" i="41"/>
  <c r="N44" i="41" s="1"/>
  <c r="B44" i="41"/>
  <c r="C44" i="41"/>
  <c r="A45" i="41"/>
  <c r="N45" i="41" s="1"/>
  <c r="B45" i="41"/>
  <c r="C45" i="41"/>
  <c r="A46" i="41"/>
  <c r="N46" i="41" s="1"/>
  <c r="B46" i="41"/>
  <c r="C46" i="41"/>
  <c r="A47" i="41"/>
  <c r="N47" i="41" s="1"/>
  <c r="B47" i="41"/>
  <c r="C47" i="41"/>
  <c r="A48" i="41"/>
  <c r="N48" i="41" s="1"/>
  <c r="B48" i="41"/>
  <c r="C48" i="41"/>
  <c r="A49" i="41"/>
  <c r="N49" i="41" s="1"/>
  <c r="B49" i="41"/>
  <c r="E49" i="41" s="1"/>
  <c r="C49" i="41"/>
  <c r="A50" i="41"/>
  <c r="B50" i="41"/>
  <c r="C50" i="41"/>
  <c r="A51" i="41"/>
  <c r="N51" i="41" s="1"/>
  <c r="B51" i="41"/>
  <c r="C51" i="41"/>
  <c r="A52" i="41"/>
  <c r="N52" i="41" s="1"/>
  <c r="B52" i="41"/>
  <c r="E52" i="41" s="1"/>
  <c r="C52" i="41"/>
  <c r="A53" i="41"/>
  <c r="N53" i="41"/>
  <c r="B53" i="41"/>
  <c r="F53" i="41" s="1"/>
  <c r="C53" i="41"/>
  <c r="A54" i="41"/>
  <c r="N54" i="41" s="1"/>
  <c r="B54" i="41"/>
  <c r="C54" i="41"/>
  <c r="A55" i="41"/>
  <c r="N55" i="41" s="1"/>
  <c r="B55" i="41"/>
  <c r="C55" i="41"/>
  <c r="A56" i="41"/>
  <c r="N56" i="41" s="1"/>
  <c r="B56" i="41"/>
  <c r="F56" i="41" s="1"/>
  <c r="C56" i="41"/>
  <c r="A57" i="41"/>
  <c r="N57" i="41" s="1"/>
  <c r="B57" i="41"/>
  <c r="E57" i="41" s="1"/>
  <c r="C57" i="41"/>
  <c r="A58" i="41"/>
  <c r="N58" i="41" s="1"/>
  <c r="B58" i="41"/>
  <c r="C58" i="41"/>
  <c r="A59" i="41"/>
  <c r="N59" i="41" s="1"/>
  <c r="B59" i="41"/>
  <c r="C59" i="41"/>
  <c r="A60" i="41"/>
  <c r="N60" i="41" s="1"/>
  <c r="B60" i="41"/>
  <c r="C60" i="41"/>
  <c r="A61" i="41"/>
  <c r="B61" i="41"/>
  <c r="C61" i="41"/>
  <c r="A62" i="41"/>
  <c r="N62" i="41" s="1"/>
  <c r="B62" i="41"/>
  <c r="E62" i="41" s="1"/>
  <c r="C62" i="41"/>
  <c r="A63" i="41"/>
  <c r="N63" i="41" s="1"/>
  <c r="B63" i="41"/>
  <c r="E63" i="41" s="1"/>
  <c r="C63" i="41"/>
  <c r="A64" i="41"/>
  <c r="N64" i="41" s="1"/>
  <c r="B64" i="41"/>
  <c r="C64" i="41"/>
  <c r="A65" i="41"/>
  <c r="N65" i="41" s="1"/>
  <c r="B65" i="41"/>
  <c r="C65" i="41"/>
  <c r="A66" i="41"/>
  <c r="N66" i="41" s="1"/>
  <c r="B66" i="41"/>
  <c r="E66" i="41" s="1"/>
  <c r="C66" i="41"/>
  <c r="A67" i="41"/>
  <c r="N67" i="41" s="1"/>
  <c r="B67" i="41"/>
  <c r="E67" i="41" s="1"/>
  <c r="C67" i="41"/>
  <c r="A68" i="41"/>
  <c r="N68" i="41" s="1"/>
  <c r="B68" i="41"/>
  <c r="F68" i="41" s="1"/>
  <c r="C68" i="41"/>
  <c r="A69" i="41"/>
  <c r="N69" i="41" s="1"/>
  <c r="B69" i="41"/>
  <c r="F69" i="41" s="1"/>
  <c r="C69" i="41"/>
  <c r="A70" i="41"/>
  <c r="N70" i="41" s="1"/>
  <c r="B70" i="41"/>
  <c r="C70" i="41"/>
  <c r="A71" i="41"/>
  <c r="N71" i="41" s="1"/>
  <c r="B71" i="41"/>
  <c r="F71" i="41" s="1"/>
  <c r="C71" i="41"/>
  <c r="A72" i="41"/>
  <c r="N72" i="41" s="1"/>
  <c r="N29" i="41"/>
  <c r="B72" i="41"/>
  <c r="C72" i="41"/>
  <c r="A73" i="41"/>
  <c r="N73" i="41" s="1"/>
  <c r="B73" i="41"/>
  <c r="C73" i="41"/>
  <c r="A74" i="41"/>
  <c r="N74" i="41" s="1"/>
  <c r="N34" i="41"/>
  <c r="B74" i="41"/>
  <c r="C74" i="41"/>
  <c r="A75" i="41"/>
  <c r="N75" i="41" s="1"/>
  <c r="B75" i="41"/>
  <c r="E75" i="41" s="1"/>
  <c r="C75" i="41"/>
  <c r="A76" i="41"/>
  <c r="N76" i="41" s="1"/>
  <c r="B76" i="41"/>
  <c r="C76" i="41"/>
  <c r="A77" i="41"/>
  <c r="N77" i="41" s="1"/>
  <c r="B77" i="41"/>
  <c r="E77" i="41" s="1"/>
  <c r="C77" i="41"/>
  <c r="A78" i="41"/>
  <c r="N78" i="41" s="1"/>
  <c r="B78" i="41"/>
  <c r="E78" i="41" s="1"/>
  <c r="C78" i="41"/>
  <c r="A79" i="41"/>
  <c r="N79" i="41" s="1"/>
  <c r="B79" i="41"/>
  <c r="C79" i="41"/>
  <c r="A80" i="41"/>
  <c r="N80" i="41" s="1"/>
  <c r="B80" i="41"/>
  <c r="C80" i="41"/>
  <c r="A81" i="41"/>
  <c r="N81" i="41" s="1"/>
  <c r="B81" i="41"/>
  <c r="F81" i="41" s="1"/>
  <c r="C81" i="41"/>
  <c r="A82" i="41"/>
  <c r="N82" i="41" s="1"/>
  <c r="B82" i="41"/>
  <c r="E82" i="41" s="1"/>
  <c r="C82" i="41"/>
  <c r="A83" i="41"/>
  <c r="N83" i="41" s="1"/>
  <c r="B83" i="41"/>
  <c r="C83" i="41"/>
  <c r="A84" i="41"/>
  <c r="N84" i="41" s="1"/>
  <c r="B84" i="41"/>
  <c r="C84" i="41"/>
  <c r="A85" i="41"/>
  <c r="N85" i="41" s="1"/>
  <c r="B85" i="41"/>
  <c r="C85" i="41"/>
  <c r="A86" i="41"/>
  <c r="N86" i="41" s="1"/>
  <c r="B86" i="41"/>
  <c r="C86" i="41"/>
  <c r="A87" i="41"/>
  <c r="N31" i="41"/>
  <c r="B87" i="41"/>
  <c r="C87" i="41"/>
  <c r="A88" i="41"/>
  <c r="N88" i="41" s="1"/>
  <c r="B88" i="41"/>
  <c r="F88" i="41" s="1"/>
  <c r="C88" i="41"/>
  <c r="A89" i="41"/>
  <c r="N89" i="41" s="1"/>
  <c r="N87" i="41"/>
  <c r="B89" i="41"/>
  <c r="E89" i="41" s="1"/>
  <c r="C89" i="41"/>
  <c r="A90" i="41"/>
  <c r="N90" i="41" s="1"/>
  <c r="B90" i="41"/>
  <c r="F90" i="41" s="1"/>
  <c r="C90" i="41"/>
  <c r="A91" i="41"/>
  <c r="N91" i="41" s="1"/>
  <c r="B91" i="41"/>
  <c r="E91" i="41" s="1"/>
  <c r="C91" i="41"/>
  <c r="A92" i="41"/>
  <c r="N92" i="41" s="1"/>
  <c r="B92" i="41"/>
  <c r="F92" i="41" s="1"/>
  <c r="C92" i="41"/>
  <c r="A93" i="41"/>
  <c r="N93" i="41" s="1"/>
  <c r="B93" i="41"/>
  <c r="F93" i="41" s="1"/>
  <c r="C93" i="41"/>
  <c r="A94" i="41"/>
  <c r="N94" i="41"/>
  <c r="B94" i="41"/>
  <c r="F94" i="41"/>
  <c r="C94" i="41"/>
  <c r="A95" i="41"/>
  <c r="N95" i="41" s="1"/>
  <c r="B95" i="41"/>
  <c r="C95" i="41"/>
  <c r="A96" i="41"/>
  <c r="B96" i="41"/>
  <c r="E96" i="41" s="1"/>
  <c r="C96" i="41"/>
  <c r="A97" i="41"/>
  <c r="N97" i="41" s="1"/>
  <c r="B97" i="41"/>
  <c r="C97" i="41"/>
  <c r="A98" i="41"/>
  <c r="B98" i="41"/>
  <c r="C98" i="41"/>
  <c r="A99" i="41"/>
  <c r="N99" i="41" s="1"/>
  <c r="B99" i="41"/>
  <c r="F99" i="41" s="1"/>
  <c r="C99" i="41"/>
  <c r="A100" i="41"/>
  <c r="N100" i="41" s="1"/>
  <c r="B100" i="41"/>
  <c r="F100" i="41" s="1"/>
  <c r="C100" i="41"/>
  <c r="A101" i="41"/>
  <c r="N101" i="41" s="1"/>
  <c r="B101" i="41"/>
  <c r="C101" i="41"/>
  <c r="A102" i="41"/>
  <c r="N102" i="41" s="1"/>
  <c r="B102" i="41"/>
  <c r="C102" i="41"/>
  <c r="A103" i="41"/>
  <c r="N103" i="41" s="1"/>
  <c r="B103" i="41"/>
  <c r="F103" i="41" s="1"/>
  <c r="C103" i="41"/>
  <c r="A104" i="41"/>
  <c r="N104" i="41" s="1"/>
  <c r="N42" i="41"/>
  <c r="B104" i="41"/>
  <c r="C104" i="41"/>
  <c r="A105" i="41"/>
  <c r="N105" i="41" s="1"/>
  <c r="B105" i="41"/>
  <c r="C105" i="41"/>
  <c r="A106" i="41"/>
  <c r="N106" i="41" s="1"/>
  <c r="B106" i="41"/>
  <c r="E106" i="41" s="1"/>
  <c r="C106" i="41"/>
  <c r="A107" i="41"/>
  <c r="B107" i="41"/>
  <c r="E107" i="41" s="1"/>
  <c r="C107" i="41"/>
  <c r="A108" i="41"/>
  <c r="N108" i="41" s="1"/>
  <c r="B108" i="41"/>
  <c r="C108" i="41"/>
  <c r="A109" i="41"/>
  <c r="N109" i="41" s="1"/>
  <c r="B109" i="41"/>
  <c r="C109" i="41"/>
  <c r="A110" i="41"/>
  <c r="N110" i="41" s="1"/>
  <c r="B110" i="41"/>
  <c r="C110" i="41"/>
  <c r="A111" i="41"/>
  <c r="N111" i="41" s="1"/>
  <c r="B111" i="41"/>
  <c r="C111" i="41"/>
  <c r="A112" i="41"/>
  <c r="N112" i="41" s="1"/>
  <c r="B112" i="41"/>
  <c r="C112" i="41"/>
  <c r="A113" i="41"/>
  <c r="N113" i="41" s="1"/>
  <c r="B113" i="41"/>
  <c r="E113" i="41" s="1"/>
  <c r="C113" i="41"/>
  <c r="A114" i="41"/>
  <c r="N114" i="41" s="1"/>
  <c r="N50" i="41"/>
  <c r="B114" i="41"/>
  <c r="C114" i="41"/>
  <c r="A115" i="41"/>
  <c r="N115" i="41" s="1"/>
  <c r="N96" i="41"/>
  <c r="B115" i="41"/>
  <c r="E115" i="41" s="1"/>
  <c r="C115" i="41"/>
  <c r="A116" i="41"/>
  <c r="N116" i="41" s="1"/>
  <c r="B116" i="41"/>
  <c r="F116" i="41" s="1"/>
  <c r="C116" i="41"/>
  <c r="A117" i="41"/>
  <c r="N117" i="41" s="1"/>
  <c r="N98" i="41"/>
  <c r="B117" i="41"/>
  <c r="F117" i="41" s="1"/>
  <c r="C117" i="41"/>
  <c r="A118" i="41"/>
  <c r="N118" i="41" s="1"/>
  <c r="B118" i="41"/>
  <c r="E118" i="41" s="1"/>
  <c r="C118" i="41"/>
  <c r="A119" i="41"/>
  <c r="N119" i="41" s="1"/>
  <c r="B119" i="41"/>
  <c r="E119" i="41" s="1"/>
  <c r="C119" i="41"/>
  <c r="A120" i="41"/>
  <c r="N120" i="41" s="1"/>
  <c r="B120" i="41"/>
  <c r="C120" i="41"/>
  <c r="A121" i="41"/>
  <c r="N121" i="41" s="1"/>
  <c r="B121" i="41"/>
  <c r="F121" i="41" s="1"/>
  <c r="C121" i="41"/>
  <c r="A122" i="41"/>
  <c r="N122" i="41" s="1"/>
  <c r="B122" i="41"/>
  <c r="E122" i="41" s="1"/>
  <c r="C122" i="41"/>
  <c r="A123" i="41"/>
  <c r="N123" i="41"/>
  <c r="B123" i="41"/>
  <c r="C123" i="41"/>
  <c r="A124" i="41"/>
  <c r="N124" i="41"/>
  <c r="B124" i="41"/>
  <c r="C124" i="41"/>
  <c r="A125" i="41"/>
  <c r="N125" i="41" s="1"/>
  <c r="B125" i="41"/>
  <c r="C125" i="41"/>
  <c r="A126" i="41"/>
  <c r="N126" i="41" s="1"/>
  <c r="B126" i="41"/>
  <c r="C126" i="41"/>
  <c r="A127" i="41"/>
  <c r="B127" i="41"/>
  <c r="C127" i="41"/>
  <c r="A128" i="41"/>
  <c r="N128" i="41" s="1"/>
  <c r="B128" i="41"/>
  <c r="C128" i="41"/>
  <c r="A129" i="41"/>
  <c r="N129" i="41" s="1"/>
  <c r="B129" i="41"/>
  <c r="C129" i="41"/>
  <c r="A130" i="41"/>
  <c r="N130" i="41" s="1"/>
  <c r="B130" i="41"/>
  <c r="E130" i="41" s="1"/>
  <c r="C130" i="41"/>
  <c r="A131" i="41"/>
  <c r="N131" i="41" s="1"/>
  <c r="B131" i="41"/>
  <c r="F131" i="41" s="1"/>
  <c r="C131" i="41"/>
  <c r="A132" i="41"/>
  <c r="N132" i="41" s="1"/>
  <c r="B132" i="41"/>
  <c r="E132" i="41" s="1"/>
  <c r="C132" i="41"/>
  <c r="A133" i="41"/>
  <c r="N133" i="41" s="1"/>
  <c r="B133" i="41"/>
  <c r="C133" i="41"/>
  <c r="A134" i="41"/>
  <c r="N134" i="41" s="1"/>
  <c r="B134" i="41"/>
  <c r="C134" i="41"/>
  <c r="A135" i="41"/>
  <c r="N135" i="41" s="1"/>
  <c r="B135" i="41"/>
  <c r="C135" i="41"/>
  <c r="A136" i="41"/>
  <c r="N136" i="41" s="1"/>
  <c r="B136" i="41"/>
  <c r="C136" i="41"/>
  <c r="A137" i="41"/>
  <c r="N137" i="41" s="1"/>
  <c r="B137" i="41"/>
  <c r="C137" i="41"/>
  <c r="A138" i="41"/>
  <c r="N138" i="41" s="1"/>
  <c r="B138" i="41"/>
  <c r="C138" i="41"/>
  <c r="A139" i="41"/>
  <c r="N139" i="41" s="1"/>
  <c r="B139" i="41"/>
  <c r="E139" i="41" s="1"/>
  <c r="C139" i="41"/>
  <c r="A140" i="41"/>
  <c r="N140" i="41" s="1"/>
  <c r="B140" i="41"/>
  <c r="E140" i="41" s="1"/>
  <c r="C140" i="41"/>
  <c r="A141" i="41"/>
  <c r="N141" i="41" s="1"/>
  <c r="B141" i="41"/>
  <c r="C141" i="41"/>
  <c r="A142" i="41"/>
  <c r="N142" i="41" s="1"/>
  <c r="B142" i="41"/>
  <c r="F142" i="41" s="1"/>
  <c r="C142" i="41"/>
  <c r="A143" i="41"/>
  <c r="B143" i="41"/>
  <c r="C143" i="41"/>
  <c r="A144" i="41"/>
  <c r="B144" i="41"/>
  <c r="E144" i="41" s="1"/>
  <c r="C144" i="41"/>
  <c r="A145" i="41"/>
  <c r="N145" i="41" s="1"/>
  <c r="B145" i="41"/>
  <c r="C145" i="41"/>
  <c r="A146" i="41"/>
  <c r="N146" i="41" s="1"/>
  <c r="B146" i="41"/>
  <c r="C146" i="41"/>
  <c r="A147" i="41"/>
  <c r="N147" i="41" s="1"/>
  <c r="B147" i="41"/>
  <c r="C147" i="41"/>
  <c r="A148" i="41"/>
  <c r="N148" i="41" s="1"/>
  <c r="B148" i="41"/>
  <c r="F148" i="41" s="1"/>
  <c r="C148" i="41"/>
  <c r="A149" i="41"/>
  <c r="N107" i="41"/>
  <c r="B149" i="41"/>
  <c r="E149" i="41" s="1"/>
  <c r="C149" i="41"/>
  <c r="A150" i="41"/>
  <c r="N150" i="41" s="1"/>
  <c r="N25" i="41"/>
  <c r="B150" i="41"/>
  <c r="C150" i="41"/>
  <c r="A151" i="41"/>
  <c r="N151" i="41" s="1"/>
  <c r="N17" i="41"/>
  <c r="B151" i="41"/>
  <c r="C151" i="41"/>
  <c r="A152" i="41"/>
  <c r="N152" i="41" s="1"/>
  <c r="N21" i="41"/>
  <c r="B152" i="41"/>
  <c r="C152" i="41"/>
  <c r="A153" i="41"/>
  <c r="N23" i="41"/>
  <c r="B153" i="41"/>
  <c r="C153" i="41"/>
  <c r="A154" i="41"/>
  <c r="N154" i="41" s="1"/>
  <c r="B154" i="41"/>
  <c r="E154" i="41" s="1"/>
  <c r="C154" i="41"/>
  <c r="A155" i="41"/>
  <c r="N155" i="41" s="1"/>
  <c r="B155" i="41"/>
  <c r="E155" i="41" s="1"/>
  <c r="C155" i="41"/>
  <c r="A156" i="41"/>
  <c r="N156" i="41" s="1"/>
  <c r="B156" i="41"/>
  <c r="C156" i="41"/>
  <c r="A157" i="41"/>
  <c r="N157" i="41" s="1"/>
  <c r="B157" i="41"/>
  <c r="E157" i="41" s="1"/>
  <c r="C157" i="41"/>
  <c r="A158" i="41"/>
  <c r="N158" i="41"/>
  <c r="B158" i="41"/>
  <c r="E158" i="41"/>
  <c r="C158" i="41"/>
  <c r="A159" i="41"/>
  <c r="N159" i="41" s="1"/>
  <c r="B159" i="41"/>
  <c r="C159" i="41"/>
  <c r="A160" i="41"/>
  <c r="N160" i="41" s="1"/>
  <c r="B160" i="41"/>
  <c r="E160" i="41" s="1"/>
  <c r="C160" i="41"/>
  <c r="A161" i="41"/>
  <c r="N161" i="41" s="1"/>
  <c r="B161" i="41"/>
  <c r="C161" i="41"/>
  <c r="C6" i="41"/>
  <c r="B6" i="41"/>
  <c r="A6" i="41"/>
  <c r="N6" i="41" s="1"/>
  <c r="A7" i="35"/>
  <c r="N7" i="35" s="1"/>
  <c r="B7" i="35"/>
  <c r="C7" i="35"/>
  <c r="A8" i="35"/>
  <c r="N8" i="35" s="1"/>
  <c r="B8" i="35"/>
  <c r="C8" i="35"/>
  <c r="A9" i="35"/>
  <c r="B9" i="35"/>
  <c r="C9" i="35"/>
  <c r="A10" i="35"/>
  <c r="B10" i="35"/>
  <c r="F10" i="35" s="1"/>
  <c r="C10" i="35"/>
  <c r="A11" i="35"/>
  <c r="N11" i="35" s="1"/>
  <c r="B11" i="35"/>
  <c r="F11" i="35" s="1"/>
  <c r="C11" i="35"/>
  <c r="A12" i="35"/>
  <c r="B12" i="35"/>
  <c r="F12" i="35" s="1"/>
  <c r="C12" i="35"/>
  <c r="A13" i="35"/>
  <c r="B13" i="35"/>
  <c r="C13" i="35"/>
  <c r="A14" i="35"/>
  <c r="B14" i="35"/>
  <c r="F14" i="35" s="1"/>
  <c r="C14" i="35"/>
  <c r="A15" i="35"/>
  <c r="N15" i="35" s="1"/>
  <c r="B15" i="35"/>
  <c r="C15" i="35"/>
  <c r="A16" i="35"/>
  <c r="B16" i="35"/>
  <c r="C16" i="35"/>
  <c r="A17" i="35"/>
  <c r="N17" i="35" s="1"/>
  <c r="B17" i="35"/>
  <c r="C17" i="35"/>
  <c r="A18" i="35"/>
  <c r="B18" i="35"/>
  <c r="E18" i="35" s="1"/>
  <c r="C18" i="35"/>
  <c r="A19" i="35"/>
  <c r="B19" i="35"/>
  <c r="C19" i="35"/>
  <c r="A20" i="35"/>
  <c r="N20" i="35" s="1"/>
  <c r="B20" i="35"/>
  <c r="C20" i="35"/>
  <c r="A21" i="35"/>
  <c r="N21" i="35" s="1"/>
  <c r="B21" i="35"/>
  <c r="F21" i="35" s="1"/>
  <c r="C21" i="35"/>
  <c r="A22" i="35"/>
  <c r="N22" i="35" s="1"/>
  <c r="B22" i="35"/>
  <c r="C22" i="35"/>
  <c r="A23" i="35"/>
  <c r="N23" i="35" s="1"/>
  <c r="B23" i="35"/>
  <c r="C23" i="35"/>
  <c r="A24" i="35"/>
  <c r="B24" i="35"/>
  <c r="F24" i="35" s="1"/>
  <c r="C24" i="35"/>
  <c r="A25" i="35"/>
  <c r="N25" i="35" s="1"/>
  <c r="N12" i="35"/>
  <c r="B25" i="35"/>
  <c r="C25" i="35"/>
  <c r="A26" i="35"/>
  <c r="N26" i="35" s="1"/>
  <c r="B26" i="35"/>
  <c r="F26" i="35" s="1"/>
  <c r="C26" i="35"/>
  <c r="A27" i="35"/>
  <c r="N27" i="35" s="1"/>
  <c r="B27" i="35"/>
  <c r="E27" i="35" s="1"/>
  <c r="C27" i="35"/>
  <c r="A28" i="35"/>
  <c r="N28" i="35" s="1"/>
  <c r="B28" i="35"/>
  <c r="C28" i="35"/>
  <c r="A29" i="35"/>
  <c r="N29" i="35" s="1"/>
  <c r="B29" i="35"/>
  <c r="F29" i="35" s="1"/>
  <c r="C29" i="35"/>
  <c r="A30" i="35"/>
  <c r="N30" i="35" s="1"/>
  <c r="B30" i="35"/>
  <c r="C30" i="35"/>
  <c r="A31" i="35"/>
  <c r="B31" i="35"/>
  <c r="E31" i="35" s="1"/>
  <c r="C31" i="35"/>
  <c r="A32" i="35"/>
  <c r="N32" i="35" s="1"/>
  <c r="B32" i="35"/>
  <c r="C32" i="35"/>
  <c r="A33" i="35"/>
  <c r="N33" i="35" s="1"/>
  <c r="B33" i="35"/>
  <c r="C33" i="35"/>
  <c r="A34" i="35"/>
  <c r="N34" i="35" s="1"/>
  <c r="B34" i="35"/>
  <c r="C34" i="35"/>
  <c r="A35" i="35"/>
  <c r="B35" i="35"/>
  <c r="E35" i="35" s="1"/>
  <c r="C35" i="35"/>
  <c r="A36" i="35"/>
  <c r="N36" i="35" s="1"/>
  <c r="B36" i="35"/>
  <c r="C36" i="35"/>
  <c r="A37" i="35"/>
  <c r="N37" i="35" s="1"/>
  <c r="B37" i="35"/>
  <c r="C37" i="35"/>
  <c r="A38" i="35"/>
  <c r="N38" i="35" s="1"/>
  <c r="B38" i="35"/>
  <c r="F38" i="35" s="1"/>
  <c r="C38" i="35"/>
  <c r="A39" i="35"/>
  <c r="N39" i="35" s="1"/>
  <c r="B39" i="35"/>
  <c r="C39" i="35"/>
  <c r="A40" i="35"/>
  <c r="N40" i="35" s="1"/>
  <c r="B40" i="35"/>
  <c r="F40" i="35" s="1"/>
  <c r="C40" i="35"/>
  <c r="A41" i="35"/>
  <c r="N41" i="35" s="1"/>
  <c r="B41" i="35"/>
  <c r="C41" i="35"/>
  <c r="A42" i="35"/>
  <c r="N42" i="35" s="1"/>
  <c r="B42" i="35"/>
  <c r="E42" i="35" s="1"/>
  <c r="C42" i="35"/>
  <c r="A43" i="35"/>
  <c r="N43" i="35" s="1"/>
  <c r="B43" i="35"/>
  <c r="F43" i="35" s="1"/>
  <c r="C43" i="35"/>
  <c r="A44" i="35"/>
  <c r="N44" i="35" s="1"/>
  <c r="B44" i="35"/>
  <c r="E44" i="35" s="1"/>
  <c r="C44" i="35"/>
  <c r="A45" i="35"/>
  <c r="N45" i="35" s="1"/>
  <c r="B45" i="35"/>
  <c r="C45" i="35"/>
  <c r="A46" i="35"/>
  <c r="N46" i="35" s="1"/>
  <c r="B46" i="35"/>
  <c r="C46" i="35"/>
  <c r="A47" i="35"/>
  <c r="B47" i="35"/>
  <c r="C47" i="35"/>
  <c r="A48" i="35"/>
  <c r="N48" i="35" s="1"/>
  <c r="B48" i="35"/>
  <c r="C48" i="35"/>
  <c r="A49" i="35"/>
  <c r="N49" i="35" s="1"/>
  <c r="B49" i="35"/>
  <c r="E49" i="35" s="1"/>
  <c r="C49" i="35"/>
  <c r="A50" i="35"/>
  <c r="N50" i="35" s="1"/>
  <c r="B50" i="35"/>
  <c r="C50" i="35"/>
  <c r="A51" i="35"/>
  <c r="N51" i="35" s="1"/>
  <c r="B51" i="35"/>
  <c r="F51" i="35" s="1"/>
  <c r="C51" i="35"/>
  <c r="A52" i="35"/>
  <c r="N52" i="35" s="1"/>
  <c r="B52" i="35"/>
  <c r="C52" i="35"/>
  <c r="A53" i="35"/>
  <c r="N53" i="35"/>
  <c r="B53" i="35"/>
  <c r="E53" i="35" s="1"/>
  <c r="C53" i="35"/>
  <c r="A54" i="35"/>
  <c r="B54" i="35"/>
  <c r="E54" i="35" s="1"/>
  <c r="C54" i="35"/>
  <c r="A55" i="35"/>
  <c r="N55" i="35" s="1"/>
  <c r="B55" i="35"/>
  <c r="F55" i="35" s="1"/>
  <c r="C55" i="35"/>
  <c r="A56" i="35"/>
  <c r="N56" i="35"/>
  <c r="B56" i="35"/>
  <c r="C56" i="35"/>
  <c r="A57" i="35"/>
  <c r="B57" i="35"/>
  <c r="C57" i="35"/>
  <c r="A58" i="35"/>
  <c r="N58" i="35" s="1"/>
  <c r="N10" i="35"/>
  <c r="B58" i="35"/>
  <c r="C58" i="35"/>
  <c r="A59" i="35"/>
  <c r="B59" i="35"/>
  <c r="C59" i="35"/>
  <c r="A60" i="35"/>
  <c r="N60" i="35" s="1"/>
  <c r="B60" i="35"/>
  <c r="C60" i="35"/>
  <c r="A61" i="35"/>
  <c r="N61" i="35" s="1"/>
  <c r="N19" i="35"/>
  <c r="B61" i="35"/>
  <c r="C61" i="35"/>
  <c r="A62" i="35"/>
  <c r="N62" i="35"/>
  <c r="B62" i="35"/>
  <c r="E62" i="35" s="1"/>
  <c r="C62" i="35"/>
  <c r="A63" i="35"/>
  <c r="N63" i="35" s="1"/>
  <c r="B63" i="35"/>
  <c r="E63" i="35" s="1"/>
  <c r="C63" i="35"/>
  <c r="A64" i="35"/>
  <c r="N64" i="35" s="1"/>
  <c r="B64" i="35"/>
  <c r="F64" i="35" s="1"/>
  <c r="C64" i="35"/>
  <c r="A65" i="35"/>
  <c r="N65" i="35" s="1"/>
  <c r="B65" i="35"/>
  <c r="E65" i="35" s="1"/>
  <c r="C65" i="35"/>
  <c r="A66" i="35"/>
  <c r="N66" i="35" s="1"/>
  <c r="B66" i="35"/>
  <c r="C66" i="35"/>
  <c r="A67" i="35"/>
  <c r="N67" i="35" s="1"/>
  <c r="B67" i="35"/>
  <c r="F67" i="35" s="1"/>
  <c r="C67" i="35"/>
  <c r="A68" i="35"/>
  <c r="N68" i="35" s="1"/>
  <c r="B68" i="35"/>
  <c r="E68" i="35" s="1"/>
  <c r="C68" i="35"/>
  <c r="A69" i="35"/>
  <c r="N69" i="35"/>
  <c r="B69" i="35"/>
  <c r="C69" i="35"/>
  <c r="A70" i="35"/>
  <c r="N70" i="35"/>
  <c r="B70" i="35"/>
  <c r="C70" i="35"/>
  <c r="A71" i="35"/>
  <c r="N71" i="35" s="1"/>
  <c r="B71" i="35"/>
  <c r="C71" i="35"/>
  <c r="A72" i="35"/>
  <c r="N72" i="35" s="1"/>
  <c r="B72" i="35"/>
  <c r="C72" i="35"/>
  <c r="A73" i="35"/>
  <c r="N73" i="35" s="1"/>
  <c r="B73" i="35"/>
  <c r="C73" i="35"/>
  <c r="A74" i="35"/>
  <c r="N74" i="35" s="1"/>
  <c r="B74" i="35"/>
  <c r="C74" i="35"/>
  <c r="A75" i="35"/>
  <c r="N75" i="35" s="1"/>
  <c r="B75" i="35"/>
  <c r="C75" i="35"/>
  <c r="A76" i="35"/>
  <c r="N76" i="35" s="1"/>
  <c r="B76" i="35"/>
  <c r="C76" i="35"/>
  <c r="A77" i="35"/>
  <c r="N77" i="35" s="1"/>
  <c r="B77" i="35"/>
  <c r="E77" i="35" s="1"/>
  <c r="C77" i="35"/>
  <c r="A78" i="35"/>
  <c r="N78" i="35" s="1"/>
  <c r="B78" i="35"/>
  <c r="E78" i="35" s="1"/>
  <c r="C78" i="35"/>
  <c r="A79" i="35"/>
  <c r="N79" i="35" s="1"/>
  <c r="B79" i="35"/>
  <c r="C79" i="35"/>
  <c r="A80" i="35"/>
  <c r="N80" i="35" s="1"/>
  <c r="B80" i="35"/>
  <c r="E80" i="35" s="1"/>
  <c r="C80" i="35"/>
  <c r="A81" i="35"/>
  <c r="N81" i="35" s="1"/>
  <c r="B81" i="35"/>
  <c r="F81" i="35" s="1"/>
  <c r="C81" i="35"/>
  <c r="A82" i="35"/>
  <c r="B82" i="35"/>
  <c r="C82" i="35"/>
  <c r="A83" i="35"/>
  <c r="N83" i="35" s="1"/>
  <c r="B83" i="35"/>
  <c r="F83" i="35" s="1"/>
  <c r="C83" i="35"/>
  <c r="A84" i="35"/>
  <c r="N84" i="35" s="1"/>
  <c r="B84" i="35"/>
  <c r="C84" i="35"/>
  <c r="A85" i="35"/>
  <c r="N85" i="35" s="1"/>
  <c r="B85" i="35"/>
  <c r="C85" i="35"/>
  <c r="A86" i="35"/>
  <c r="N86" i="35" s="1"/>
  <c r="B86" i="35"/>
  <c r="C86" i="35"/>
  <c r="A87" i="35"/>
  <c r="B87" i="35"/>
  <c r="C87" i="35"/>
  <c r="A88" i="35"/>
  <c r="N88" i="35" s="1"/>
  <c r="N87" i="35"/>
  <c r="B88" i="35"/>
  <c r="C88" i="35"/>
  <c r="A89" i="35"/>
  <c r="N89" i="35" s="1"/>
  <c r="B89" i="35"/>
  <c r="C89" i="35"/>
  <c r="A90" i="35"/>
  <c r="N90" i="35" s="1"/>
  <c r="B90" i="35"/>
  <c r="C90" i="35"/>
  <c r="A91" i="35"/>
  <c r="N91" i="35" s="1"/>
  <c r="B91" i="35"/>
  <c r="C91" i="35"/>
  <c r="A92" i="35"/>
  <c r="N92" i="35" s="1"/>
  <c r="B92" i="35"/>
  <c r="E92" i="35" s="1"/>
  <c r="C92" i="35"/>
  <c r="A93" i="35"/>
  <c r="B93" i="35"/>
  <c r="C93" i="35"/>
  <c r="A94" i="35"/>
  <c r="N94" i="35" s="1"/>
  <c r="B94" i="35"/>
  <c r="E94" i="35" s="1"/>
  <c r="C94" i="35"/>
  <c r="A95" i="35"/>
  <c r="B95" i="35"/>
  <c r="C95" i="35"/>
  <c r="A96" i="35"/>
  <c r="B96" i="35"/>
  <c r="C96" i="35"/>
  <c r="A97" i="35"/>
  <c r="N24" i="35"/>
  <c r="B97" i="35"/>
  <c r="C97" i="35"/>
  <c r="A98" i="35"/>
  <c r="N98" i="35" s="1"/>
  <c r="N16" i="35"/>
  <c r="B98" i="35"/>
  <c r="C98" i="35"/>
  <c r="A99" i="35"/>
  <c r="B99" i="35"/>
  <c r="C99" i="35"/>
  <c r="A100" i="35"/>
  <c r="N100" i="35" s="1"/>
  <c r="B100" i="35"/>
  <c r="E100" i="35" s="1"/>
  <c r="C100" i="35"/>
  <c r="A101" i="35"/>
  <c r="B101" i="35"/>
  <c r="C101" i="35"/>
  <c r="A102" i="35"/>
  <c r="N93" i="35"/>
  <c r="B102" i="35"/>
  <c r="F102" i="35" s="1"/>
  <c r="C102" i="35"/>
  <c r="A103" i="35"/>
  <c r="N103" i="35" s="1"/>
  <c r="B103" i="35"/>
  <c r="C103" i="35"/>
  <c r="A104" i="35"/>
  <c r="N104" i="35" s="1"/>
  <c r="B104" i="35"/>
  <c r="E104" i="35" s="1"/>
  <c r="C104" i="35"/>
  <c r="A105" i="35"/>
  <c r="B105" i="35"/>
  <c r="C105" i="35"/>
  <c r="A106" i="35"/>
  <c r="B106" i="35"/>
  <c r="E106" i="35" s="1"/>
  <c r="C106" i="35"/>
  <c r="A107" i="35"/>
  <c r="N107" i="35" s="1"/>
  <c r="B107" i="35"/>
  <c r="E107" i="35" s="1"/>
  <c r="C107" i="35"/>
  <c r="A108" i="35"/>
  <c r="B108" i="35"/>
  <c r="C108" i="35"/>
  <c r="A109" i="35"/>
  <c r="N109" i="35" s="1"/>
  <c r="B109" i="35"/>
  <c r="C109" i="35"/>
  <c r="A110" i="35"/>
  <c r="N110" i="35" s="1"/>
  <c r="B110" i="35"/>
  <c r="C110" i="35"/>
  <c r="A111" i="35"/>
  <c r="N111" i="35" s="1"/>
  <c r="N9" i="35"/>
  <c r="B111" i="35"/>
  <c r="C111" i="35"/>
  <c r="A112" i="35"/>
  <c r="N112" i="35" s="1"/>
  <c r="N35" i="35"/>
  <c r="B112" i="35"/>
  <c r="C112" i="35"/>
  <c r="A113" i="35"/>
  <c r="N113" i="35" s="1"/>
  <c r="N95" i="35"/>
  <c r="B113" i="35"/>
  <c r="C113" i="35"/>
  <c r="A114" i="35"/>
  <c r="N114" i="35" s="1"/>
  <c r="B114" i="35"/>
  <c r="E114" i="35" s="1"/>
  <c r="C114" i="35"/>
  <c r="A115" i="35"/>
  <c r="N115" i="35" s="1"/>
  <c r="N96" i="35"/>
  <c r="B115" i="35"/>
  <c r="E115" i="35" s="1"/>
  <c r="C115" i="35"/>
  <c r="A116" i="35"/>
  <c r="N116" i="35" s="1"/>
  <c r="N97" i="35"/>
  <c r="B116" i="35"/>
  <c r="C116" i="35"/>
  <c r="A117" i="35"/>
  <c r="N117" i="35" s="1"/>
  <c r="B117" i="35"/>
  <c r="F117" i="35" s="1"/>
  <c r="C117" i="35"/>
  <c r="A118" i="35"/>
  <c r="N118" i="35" s="1"/>
  <c r="B118" i="35"/>
  <c r="C118" i="35"/>
  <c r="A119" i="35"/>
  <c r="N119" i="35" s="1"/>
  <c r="B119" i="35"/>
  <c r="F119" i="35" s="1"/>
  <c r="C119" i="35"/>
  <c r="A120" i="35"/>
  <c r="N120" i="35" s="1"/>
  <c r="B120" i="35"/>
  <c r="C120" i="35"/>
  <c r="A121" i="35"/>
  <c r="N121" i="35" s="1"/>
  <c r="B121" i="35"/>
  <c r="C121" i="35"/>
  <c r="A122" i="35"/>
  <c r="N122" i="35" s="1"/>
  <c r="B122" i="35"/>
  <c r="F122" i="35" s="1"/>
  <c r="C122" i="35"/>
  <c r="A123" i="35"/>
  <c r="N123" i="35" s="1"/>
  <c r="B123" i="35"/>
  <c r="C123" i="35"/>
  <c r="A124" i="35"/>
  <c r="N124" i="35" s="1"/>
  <c r="B124" i="35"/>
  <c r="C124" i="35"/>
  <c r="A125" i="35"/>
  <c r="N125" i="35" s="1"/>
  <c r="N99" i="35"/>
  <c r="B125" i="35"/>
  <c r="F125" i="35" s="1"/>
  <c r="C125" i="35"/>
  <c r="A126" i="35"/>
  <c r="N126" i="35" s="1"/>
  <c r="N31" i="35"/>
  <c r="B126" i="35"/>
  <c r="C126" i="35"/>
  <c r="A127" i="35"/>
  <c r="N127" i="35" s="1"/>
  <c r="B127" i="35"/>
  <c r="C127" i="35"/>
  <c r="A128" i="35"/>
  <c r="N128" i="35" s="1"/>
  <c r="B128" i="35"/>
  <c r="C128" i="35"/>
  <c r="A129" i="35"/>
  <c r="B129" i="35"/>
  <c r="E129" i="35" s="1"/>
  <c r="C129" i="35"/>
  <c r="A130" i="35"/>
  <c r="N130" i="35" s="1"/>
  <c r="B130" i="35"/>
  <c r="C130" i="35"/>
  <c r="A131" i="35"/>
  <c r="N131" i="35" s="1"/>
  <c r="B131" i="35"/>
  <c r="E131" i="35" s="1"/>
  <c r="C131" i="35"/>
  <c r="A132" i="35"/>
  <c r="N132" i="35" s="1"/>
  <c r="B132" i="35"/>
  <c r="C132" i="35"/>
  <c r="A133" i="35"/>
  <c r="N133" i="35"/>
  <c r="B133" i="35"/>
  <c r="F133" i="35" s="1"/>
  <c r="C133" i="35"/>
  <c r="A134" i="35"/>
  <c r="B134" i="35"/>
  <c r="C134" i="35"/>
  <c r="A135" i="35"/>
  <c r="N135" i="35" s="1"/>
  <c r="B135" i="35"/>
  <c r="F135" i="35" s="1"/>
  <c r="C135" i="35"/>
  <c r="A136" i="35"/>
  <c r="N136" i="35" s="1"/>
  <c r="B136" i="35"/>
  <c r="C136" i="35"/>
  <c r="A137" i="35"/>
  <c r="N137" i="35" s="1"/>
  <c r="B137" i="35"/>
  <c r="E137" i="35" s="1"/>
  <c r="C137" i="35"/>
  <c r="A138" i="35"/>
  <c r="N138" i="35" s="1"/>
  <c r="B138" i="35"/>
  <c r="C138" i="35"/>
  <c r="A139" i="35"/>
  <c r="N139" i="35" s="1"/>
  <c r="B139" i="35"/>
  <c r="C139" i="35"/>
  <c r="A140" i="35"/>
  <c r="N140" i="35" s="1"/>
  <c r="B140" i="35"/>
  <c r="E140" i="35"/>
  <c r="C140" i="35"/>
  <c r="A141" i="35"/>
  <c r="N141" i="35" s="1"/>
  <c r="B141" i="35"/>
  <c r="C141" i="35"/>
  <c r="A142" i="35"/>
  <c r="N142" i="35"/>
  <c r="B142" i="35"/>
  <c r="F142" i="35" s="1"/>
  <c r="C142" i="35"/>
  <c r="A143" i="35"/>
  <c r="N143" i="35" s="1"/>
  <c r="N106" i="35"/>
  <c r="B143" i="35"/>
  <c r="E143" i="35" s="1"/>
  <c r="C143" i="35"/>
  <c r="A144" i="35"/>
  <c r="N144" i="35" s="1"/>
  <c r="B144" i="35"/>
  <c r="F144" i="35" s="1"/>
  <c r="C144" i="35"/>
  <c r="A145" i="35"/>
  <c r="N145" i="35" s="1"/>
  <c r="B145" i="35"/>
  <c r="C145" i="35"/>
  <c r="A146" i="35"/>
  <c r="N146" i="35" s="1"/>
  <c r="B146" i="35"/>
  <c r="F146" i="35" s="1"/>
  <c r="C146" i="35"/>
  <c r="A147" i="35"/>
  <c r="N147" i="35" s="1"/>
  <c r="B147" i="35"/>
  <c r="C147" i="35"/>
  <c r="A148" i="35"/>
  <c r="N148" i="35" s="1"/>
  <c r="B148" i="35"/>
  <c r="C148" i="35"/>
  <c r="A149" i="35"/>
  <c r="N149" i="35" s="1"/>
  <c r="B149" i="35"/>
  <c r="C149" i="35"/>
  <c r="A150" i="35"/>
  <c r="N150" i="35" s="1"/>
  <c r="N18" i="35"/>
  <c r="B150" i="35"/>
  <c r="C150" i="35"/>
  <c r="A151" i="35"/>
  <c r="N151" i="35" s="1"/>
  <c r="B151" i="35"/>
  <c r="C151" i="35"/>
  <c r="A152" i="35"/>
  <c r="N152" i="35" s="1"/>
  <c r="B152" i="35"/>
  <c r="C152" i="35"/>
  <c r="A153" i="35"/>
  <c r="N153" i="35" s="1"/>
  <c r="B153" i="35"/>
  <c r="C153" i="35"/>
  <c r="A154" i="35"/>
  <c r="N154" i="35" s="1"/>
  <c r="N108" i="35"/>
  <c r="B154" i="35"/>
  <c r="C154" i="35"/>
  <c r="A155" i="35"/>
  <c r="N155" i="35" s="1"/>
  <c r="B155" i="35"/>
  <c r="C155" i="35"/>
  <c r="A156" i="35"/>
  <c r="N156" i="35" s="1"/>
  <c r="B156" i="35"/>
  <c r="C156" i="35"/>
  <c r="A157" i="35"/>
  <c r="N157" i="35" s="1"/>
  <c r="B157" i="35"/>
  <c r="F157" i="35" s="1"/>
  <c r="C157" i="35"/>
  <c r="A158" i="35"/>
  <c r="N158" i="35" s="1"/>
  <c r="B158" i="35"/>
  <c r="C158" i="35"/>
  <c r="A159" i="35"/>
  <c r="N159" i="35" s="1"/>
  <c r="B159" i="35"/>
  <c r="E159" i="35" s="1"/>
  <c r="C159" i="35"/>
  <c r="A160" i="35"/>
  <c r="N160" i="35" s="1"/>
  <c r="B160" i="35"/>
  <c r="C160" i="35"/>
  <c r="A161" i="35"/>
  <c r="N161" i="35" s="1"/>
  <c r="B161" i="35"/>
  <c r="E161" i="35" s="1"/>
  <c r="C161" i="35"/>
  <c r="C6" i="35"/>
  <c r="B6" i="35"/>
  <c r="A6" i="35"/>
  <c r="A147" i="20"/>
  <c r="N147" i="20" s="1"/>
  <c r="B147" i="20"/>
  <c r="F147" i="20" s="1"/>
  <c r="C147" i="20"/>
  <c r="A148" i="20"/>
  <c r="B148" i="20"/>
  <c r="E148" i="20" s="1"/>
  <c r="C148" i="20"/>
  <c r="A149" i="20"/>
  <c r="B149" i="20"/>
  <c r="E149" i="20" s="1"/>
  <c r="C149" i="20"/>
  <c r="A150" i="20"/>
  <c r="B150" i="20"/>
  <c r="E150" i="20" s="1"/>
  <c r="C150" i="20"/>
  <c r="A102" i="20"/>
  <c r="B102" i="20"/>
  <c r="C102" i="20"/>
  <c r="A33" i="20"/>
  <c r="B33" i="20"/>
  <c r="C33" i="20"/>
  <c r="A50" i="20"/>
  <c r="B50" i="20"/>
  <c r="C50" i="20"/>
  <c r="A103" i="20"/>
  <c r="N103" i="20" s="1"/>
  <c r="B103" i="20"/>
  <c r="E103" i="20" s="1"/>
  <c r="C103" i="20"/>
  <c r="A104" i="20"/>
  <c r="N104" i="20" s="1"/>
  <c r="B104" i="20"/>
  <c r="F104" i="20" s="1"/>
  <c r="C104" i="20"/>
  <c r="A105" i="20"/>
  <c r="B105" i="20"/>
  <c r="E105" i="20" s="1"/>
  <c r="C105" i="20"/>
  <c r="A106" i="20"/>
  <c r="B106" i="20"/>
  <c r="C106" i="20"/>
  <c r="A38" i="20"/>
  <c r="N38" i="20" s="1"/>
  <c r="B38" i="20"/>
  <c r="C38" i="20"/>
  <c r="A41" i="20"/>
  <c r="N41" i="20" s="1"/>
  <c r="B41" i="20"/>
  <c r="C41" i="20"/>
  <c r="A151" i="20"/>
  <c r="B151" i="20"/>
  <c r="F151" i="20" s="1"/>
  <c r="C151" i="20"/>
  <c r="A152" i="20"/>
  <c r="N152" i="20" s="1"/>
  <c r="B152" i="20"/>
  <c r="E152" i="20" s="1"/>
  <c r="C152" i="20"/>
  <c r="A153" i="20"/>
  <c r="N153" i="20" s="1"/>
  <c r="B153" i="20"/>
  <c r="C153" i="20"/>
  <c r="A154" i="20"/>
  <c r="N154" i="20" s="1"/>
  <c r="B154" i="20"/>
  <c r="F154" i="20" s="1"/>
  <c r="C154" i="20"/>
  <c r="A53" i="20"/>
  <c r="N53" i="20" s="1"/>
  <c r="B53" i="20"/>
  <c r="C53" i="20"/>
  <c r="A52" i="20"/>
  <c r="N52" i="20" s="1"/>
  <c r="B52" i="20"/>
  <c r="C52" i="20"/>
  <c r="A51" i="20"/>
  <c r="N51" i="20" s="1"/>
  <c r="B51" i="20"/>
  <c r="C51" i="20"/>
  <c r="A42" i="20"/>
  <c r="N42" i="20" s="1"/>
  <c r="B42" i="20"/>
  <c r="C42" i="20"/>
  <c r="A107" i="20"/>
  <c r="N107" i="20" s="1"/>
  <c r="B107" i="20"/>
  <c r="F107" i="20" s="1"/>
  <c r="C107" i="20"/>
  <c r="A108" i="20"/>
  <c r="N108" i="20" s="1"/>
  <c r="B108" i="20"/>
  <c r="E108" i="20" s="1"/>
  <c r="C108" i="20"/>
  <c r="A155" i="20"/>
  <c r="N155" i="20" s="1"/>
  <c r="B155" i="20"/>
  <c r="C155" i="20"/>
  <c r="A156" i="20"/>
  <c r="N156" i="20" s="1"/>
  <c r="B156" i="20"/>
  <c r="E156" i="20" s="1"/>
  <c r="C156" i="20"/>
  <c r="A157" i="20"/>
  <c r="N157" i="20" s="1"/>
  <c r="B157" i="20"/>
  <c r="E157" i="20" s="1"/>
  <c r="C157" i="20"/>
  <c r="A158" i="20"/>
  <c r="N158" i="20" s="1"/>
  <c r="B158" i="20"/>
  <c r="E158" i="20" s="1"/>
  <c r="C158" i="20"/>
  <c r="A159" i="20"/>
  <c r="B159" i="20"/>
  <c r="C159" i="20"/>
  <c r="A160" i="20"/>
  <c r="N160" i="20" s="1"/>
  <c r="B160" i="20"/>
  <c r="C160" i="20"/>
  <c r="A161" i="20"/>
  <c r="B161" i="20"/>
  <c r="F161" i="20" s="1"/>
  <c r="C161" i="20"/>
  <c r="A13" i="20"/>
  <c r="N13" i="20" s="1"/>
  <c r="B13" i="20"/>
  <c r="C13" i="20"/>
  <c r="A11" i="20"/>
  <c r="B11" i="20"/>
  <c r="C11" i="20"/>
  <c r="A35" i="20"/>
  <c r="N35" i="20" s="1"/>
  <c r="B35" i="20"/>
  <c r="C35" i="20"/>
  <c r="A54" i="20"/>
  <c r="B54" i="20"/>
  <c r="F54" i="20" s="1"/>
  <c r="C54" i="20"/>
  <c r="A55" i="20"/>
  <c r="N55" i="20" s="1"/>
  <c r="B55" i="20"/>
  <c r="E55" i="20" s="1"/>
  <c r="C55" i="20"/>
  <c r="A56" i="20"/>
  <c r="N56" i="20" s="1"/>
  <c r="B56" i="20"/>
  <c r="C56" i="20"/>
  <c r="A57" i="20"/>
  <c r="N57" i="20" s="1"/>
  <c r="B57" i="20"/>
  <c r="C57" i="20"/>
  <c r="A109" i="20"/>
  <c r="B109" i="20"/>
  <c r="F109" i="20" s="1"/>
  <c r="C109" i="20"/>
  <c r="A110" i="20"/>
  <c r="B110" i="20"/>
  <c r="C110" i="20"/>
  <c r="A111" i="20"/>
  <c r="N111" i="20" s="1"/>
  <c r="B111" i="20"/>
  <c r="F111" i="20" s="1"/>
  <c r="C111" i="20"/>
  <c r="A112" i="20"/>
  <c r="N112" i="20" s="1"/>
  <c r="B112" i="20"/>
  <c r="F112" i="20" s="1"/>
  <c r="C112" i="20"/>
  <c r="A113" i="20"/>
  <c r="N113" i="20"/>
  <c r="B113" i="20"/>
  <c r="F113" i="20" s="1"/>
  <c r="C113" i="20"/>
  <c r="A32" i="20"/>
  <c r="N32" i="20" s="1"/>
  <c r="B32" i="20"/>
  <c r="C32" i="20"/>
  <c r="A16" i="20"/>
  <c r="N16" i="20" s="1"/>
  <c r="B16" i="20"/>
  <c r="C16" i="20"/>
  <c r="A36" i="20"/>
  <c r="N36" i="20" s="1"/>
  <c r="B36" i="20"/>
  <c r="C36" i="20"/>
  <c r="A27" i="20"/>
  <c r="N27" i="20" s="1"/>
  <c r="B27" i="20"/>
  <c r="C27" i="20"/>
  <c r="A58" i="20"/>
  <c r="N58" i="20" s="1"/>
  <c r="B58" i="20"/>
  <c r="F58" i="20" s="1"/>
  <c r="C58" i="20"/>
  <c r="A59" i="20"/>
  <c r="N59" i="20" s="1"/>
  <c r="B59" i="20"/>
  <c r="F59" i="20" s="1"/>
  <c r="C59" i="20"/>
  <c r="A60" i="20"/>
  <c r="N54" i="20"/>
  <c r="B60" i="20"/>
  <c r="E60" i="20" s="1"/>
  <c r="C60" i="20"/>
  <c r="A114" i="20"/>
  <c r="B114" i="20"/>
  <c r="E114" i="20" s="1"/>
  <c r="C114" i="20"/>
  <c r="A115" i="20"/>
  <c r="N115" i="20" s="1"/>
  <c r="B115" i="20"/>
  <c r="F115" i="20"/>
  <c r="C115" i="20"/>
  <c r="A116" i="20"/>
  <c r="N116" i="20" s="1"/>
  <c r="B116" i="20"/>
  <c r="F116" i="20" s="1"/>
  <c r="C116" i="20"/>
  <c r="A117" i="20"/>
  <c r="D117" i="20" s="1"/>
  <c r="B117" i="20"/>
  <c r="C117" i="20"/>
  <c r="A118" i="20"/>
  <c r="N118" i="20" s="1"/>
  <c r="B118" i="20"/>
  <c r="C118" i="20"/>
  <c r="A119" i="20"/>
  <c r="B119" i="20"/>
  <c r="F119" i="20" s="1"/>
  <c r="C119" i="20"/>
  <c r="A61" i="20"/>
  <c r="N61" i="20" s="1"/>
  <c r="B61" i="20"/>
  <c r="C61" i="20"/>
  <c r="A10" i="20"/>
  <c r="D10" i="20" s="1"/>
  <c r="B10" i="20"/>
  <c r="C10" i="20"/>
  <c r="A29" i="20"/>
  <c r="D29" i="20" s="1"/>
  <c r="B29" i="20"/>
  <c r="C29" i="20"/>
  <c r="A8" i="20"/>
  <c r="N8" i="20" s="1"/>
  <c r="B8" i="20"/>
  <c r="C8" i="20"/>
  <c r="A62" i="20"/>
  <c r="N62" i="20" s="1"/>
  <c r="B62" i="20"/>
  <c r="F62" i="20" s="1"/>
  <c r="C62" i="20"/>
  <c r="A63" i="20"/>
  <c r="B63" i="20"/>
  <c r="C63" i="20"/>
  <c r="A14" i="20"/>
  <c r="D14" i="20" s="1"/>
  <c r="B14" i="20"/>
  <c r="C14" i="20"/>
  <c r="A64" i="20"/>
  <c r="N64" i="20" s="1"/>
  <c r="B64" i="20"/>
  <c r="E64" i="20" s="1"/>
  <c r="C64" i="20"/>
  <c r="A120" i="20"/>
  <c r="B120" i="20"/>
  <c r="C120" i="20"/>
  <c r="A121" i="20"/>
  <c r="B121" i="20"/>
  <c r="E121" i="20" s="1"/>
  <c r="C121" i="20"/>
  <c r="A122" i="20"/>
  <c r="N122" i="20" s="1"/>
  <c r="B122" i="20"/>
  <c r="F122" i="20" s="1"/>
  <c r="C122" i="20"/>
  <c r="A123" i="20"/>
  <c r="N123" i="20" s="1"/>
  <c r="B123" i="20"/>
  <c r="F123" i="20" s="1"/>
  <c r="C123" i="20"/>
  <c r="A124" i="20"/>
  <c r="N124" i="20" s="1"/>
  <c r="B124" i="20"/>
  <c r="F124" i="20" s="1"/>
  <c r="C124" i="20"/>
  <c r="A6" i="20"/>
  <c r="N6" i="20" s="1"/>
  <c r="B6" i="20"/>
  <c r="C6" i="20"/>
  <c r="A18" i="20"/>
  <c r="B18" i="20"/>
  <c r="C18" i="20"/>
  <c r="A37" i="20"/>
  <c r="N37" i="20" s="1"/>
  <c r="B37" i="20"/>
  <c r="C37" i="20"/>
  <c r="A30" i="20"/>
  <c r="N30" i="20" s="1"/>
  <c r="B30" i="20"/>
  <c r="C30" i="20"/>
  <c r="A65" i="20"/>
  <c r="N65" i="20" s="1"/>
  <c r="B65" i="20"/>
  <c r="F65" i="20" s="1"/>
  <c r="C65" i="20"/>
  <c r="A66" i="20"/>
  <c r="N66" i="20" s="1"/>
  <c r="B66" i="20"/>
  <c r="C66" i="20"/>
  <c r="A67" i="20"/>
  <c r="N67" i="20" s="1"/>
  <c r="B67" i="20"/>
  <c r="E67" i="20" s="1"/>
  <c r="C67" i="20"/>
  <c r="A68" i="20"/>
  <c r="N68" i="20" s="1"/>
  <c r="B68" i="20"/>
  <c r="C68" i="20"/>
  <c r="A69" i="20"/>
  <c r="B69" i="20"/>
  <c r="E69" i="20" s="1"/>
  <c r="C69" i="20"/>
  <c r="A70" i="20"/>
  <c r="N70" i="20" s="1"/>
  <c r="B70" i="20"/>
  <c r="F70" i="20" s="1"/>
  <c r="C70" i="20"/>
  <c r="A71" i="20"/>
  <c r="N71" i="20" s="1"/>
  <c r="B71" i="20"/>
  <c r="C71" i="20"/>
  <c r="A125" i="20"/>
  <c r="N125" i="20" s="1"/>
  <c r="B125" i="20"/>
  <c r="E125" i="20" s="1"/>
  <c r="C125" i="20"/>
  <c r="A126" i="20"/>
  <c r="N126" i="20" s="1"/>
  <c r="B126" i="20"/>
  <c r="E126" i="20" s="1"/>
  <c r="C126" i="20"/>
  <c r="A25" i="20"/>
  <c r="N25" i="20" s="1"/>
  <c r="N121" i="20"/>
  <c r="B25" i="20"/>
  <c r="C25" i="20"/>
  <c r="A26" i="20"/>
  <c r="N26" i="20" s="1"/>
  <c r="B26" i="20"/>
  <c r="C26" i="20"/>
  <c r="A24" i="20"/>
  <c r="N24" i="20" s="1"/>
  <c r="B24" i="20"/>
  <c r="C24" i="20"/>
  <c r="A22" i="20"/>
  <c r="N22" i="20" s="1"/>
  <c r="N114" i="20"/>
  <c r="B22" i="20"/>
  <c r="C22" i="20"/>
  <c r="A72" i="20"/>
  <c r="N72" i="20" s="1"/>
  <c r="B72" i="20"/>
  <c r="C72" i="20"/>
  <c r="A73" i="20"/>
  <c r="N73" i="20" s="1"/>
  <c r="B73" i="20"/>
  <c r="E73" i="20" s="1"/>
  <c r="C73" i="20"/>
  <c r="A74" i="20"/>
  <c r="B74" i="20"/>
  <c r="E74" i="20" s="1"/>
  <c r="C74" i="20"/>
  <c r="A75" i="20"/>
  <c r="N75" i="20" s="1"/>
  <c r="B75" i="20"/>
  <c r="F75" i="20" s="1"/>
  <c r="C75" i="20"/>
  <c r="A127" i="20"/>
  <c r="N127" i="20" s="1"/>
  <c r="B127" i="20"/>
  <c r="C127" i="20"/>
  <c r="A128" i="20"/>
  <c r="N128" i="20" s="1"/>
  <c r="B128" i="20"/>
  <c r="F128" i="20"/>
  <c r="C128" i="20"/>
  <c r="A129" i="20"/>
  <c r="N129" i="20" s="1"/>
  <c r="B129" i="20"/>
  <c r="F129" i="20" s="1"/>
  <c r="C129" i="20"/>
  <c r="A130" i="20"/>
  <c r="N130" i="20" s="1"/>
  <c r="B130" i="20"/>
  <c r="C130" i="20"/>
  <c r="A131" i="20"/>
  <c r="N131" i="20" s="1"/>
  <c r="B131" i="20"/>
  <c r="E131" i="20"/>
  <c r="C131" i="20"/>
  <c r="A7" i="20"/>
  <c r="N7" i="20" s="1"/>
  <c r="B7" i="20"/>
  <c r="C7" i="20"/>
  <c r="A28" i="20"/>
  <c r="N28" i="20" s="1"/>
  <c r="N119" i="20"/>
  <c r="B28" i="20"/>
  <c r="C28" i="20"/>
  <c r="A76" i="20"/>
  <c r="N76" i="20" s="1"/>
  <c r="B76" i="20"/>
  <c r="C76" i="20"/>
  <c r="A77" i="20"/>
  <c r="N77" i="20" s="1"/>
  <c r="B77" i="20"/>
  <c r="E77" i="20" s="1"/>
  <c r="C77" i="20"/>
  <c r="A15" i="20"/>
  <c r="N15" i="20" s="1"/>
  <c r="B15" i="20"/>
  <c r="C15" i="20"/>
  <c r="A39" i="20"/>
  <c r="N39" i="20" s="1"/>
  <c r="B39" i="20"/>
  <c r="C39" i="20"/>
  <c r="A78" i="20"/>
  <c r="N78" i="20" s="1"/>
  <c r="B78" i="20"/>
  <c r="E78" i="20" s="1"/>
  <c r="C78" i="20"/>
  <c r="A79" i="20"/>
  <c r="N79" i="20" s="1"/>
  <c r="B79" i="20"/>
  <c r="F79" i="20" s="1"/>
  <c r="C79" i="20"/>
  <c r="A80" i="20"/>
  <c r="N80" i="20" s="1"/>
  <c r="B80" i="20"/>
  <c r="E80" i="20" s="1"/>
  <c r="C80" i="20"/>
  <c r="A81" i="20"/>
  <c r="N81" i="20" s="1"/>
  <c r="B81" i="20"/>
  <c r="F81" i="20" s="1"/>
  <c r="C81" i="20"/>
  <c r="A132" i="20"/>
  <c r="N132" i="20" s="1"/>
  <c r="B132" i="20"/>
  <c r="F132" i="20" s="1"/>
  <c r="C132" i="20"/>
  <c r="A133" i="20"/>
  <c r="N133" i="20" s="1"/>
  <c r="B133" i="20"/>
  <c r="C133" i="20"/>
  <c r="A134" i="20"/>
  <c r="N134" i="20"/>
  <c r="B134" i="20"/>
  <c r="E134" i="20" s="1"/>
  <c r="C134" i="20"/>
  <c r="A17" i="20"/>
  <c r="N17" i="20" s="1"/>
  <c r="B17" i="20"/>
  <c r="C17" i="20"/>
  <c r="A20" i="20"/>
  <c r="N20" i="20" s="1"/>
  <c r="B20" i="20"/>
  <c r="C20" i="20"/>
  <c r="A48" i="20"/>
  <c r="N60" i="20"/>
  <c r="B48" i="20"/>
  <c r="C48" i="20"/>
  <c r="A40" i="20"/>
  <c r="N109" i="20"/>
  <c r="B40" i="20"/>
  <c r="C40" i="20"/>
  <c r="A82" i="20"/>
  <c r="B82" i="20"/>
  <c r="F82" i="20" s="1"/>
  <c r="C82" i="20"/>
  <c r="A83" i="20"/>
  <c r="N83" i="20" s="1"/>
  <c r="N40" i="20"/>
  <c r="B83" i="20"/>
  <c r="F83" i="20" s="1"/>
  <c r="C83" i="20"/>
  <c r="A84" i="20"/>
  <c r="N84" i="20" s="1"/>
  <c r="N82" i="20"/>
  <c r="B84" i="20"/>
  <c r="F84" i="20" s="1"/>
  <c r="C84" i="20"/>
  <c r="A85" i="20"/>
  <c r="N85" i="20" s="1"/>
  <c r="B85" i="20"/>
  <c r="E85" i="20" s="1"/>
  <c r="C85" i="20"/>
  <c r="A135" i="20"/>
  <c r="N135" i="20" s="1"/>
  <c r="B135" i="20"/>
  <c r="E135" i="20" s="1"/>
  <c r="C135" i="20"/>
  <c r="A136" i="20"/>
  <c r="N136" i="20" s="1"/>
  <c r="B136" i="20"/>
  <c r="E136" i="20" s="1"/>
  <c r="C136" i="20"/>
  <c r="A137" i="20"/>
  <c r="B137" i="20"/>
  <c r="F137" i="20" s="1"/>
  <c r="C137" i="20"/>
  <c r="A138" i="20"/>
  <c r="N138" i="20" s="1"/>
  <c r="N148" i="20"/>
  <c r="B138" i="20"/>
  <c r="E138" i="20" s="1"/>
  <c r="C138" i="20"/>
  <c r="A139" i="20"/>
  <c r="N149" i="20"/>
  <c r="B139" i="20"/>
  <c r="C139" i="20"/>
  <c r="A45" i="20"/>
  <c r="N45" i="20" s="1"/>
  <c r="B45" i="20"/>
  <c r="C45" i="20"/>
  <c r="A21" i="20"/>
  <c r="N21" i="20" s="1"/>
  <c r="B21" i="20"/>
  <c r="C21" i="20"/>
  <c r="A46" i="20"/>
  <c r="N46" i="20" s="1"/>
  <c r="B46" i="20"/>
  <c r="C46" i="20"/>
  <c r="A9" i="20"/>
  <c r="N9" i="20" s="1"/>
  <c r="B9" i="20"/>
  <c r="C9" i="20"/>
  <c r="A86" i="20"/>
  <c r="D86" i="20" s="1"/>
  <c r="B86" i="20"/>
  <c r="C86" i="20"/>
  <c r="A87" i="20"/>
  <c r="N87" i="20" s="1"/>
  <c r="B87" i="20"/>
  <c r="E87" i="20" s="1"/>
  <c r="C87" i="20"/>
  <c r="A88" i="20"/>
  <c r="N88" i="20" s="1"/>
  <c r="B88" i="20"/>
  <c r="F88" i="20" s="1"/>
  <c r="C88" i="20"/>
  <c r="A89" i="20"/>
  <c r="N89" i="20" s="1"/>
  <c r="N137" i="20"/>
  <c r="B89" i="20"/>
  <c r="F89" i="20" s="1"/>
  <c r="C89" i="20"/>
  <c r="A90" i="20"/>
  <c r="N90" i="20" s="1"/>
  <c r="B90" i="20"/>
  <c r="C90" i="20"/>
  <c r="A91" i="20"/>
  <c r="N91" i="20" s="1"/>
  <c r="B91" i="20"/>
  <c r="C91" i="20"/>
  <c r="A140" i="20"/>
  <c r="N140" i="20" s="1"/>
  <c r="N33" i="20"/>
  <c r="B140" i="20"/>
  <c r="C140" i="20"/>
  <c r="A141" i="20"/>
  <c r="N141" i="20" s="1"/>
  <c r="N50" i="20"/>
  <c r="B141" i="20"/>
  <c r="E141" i="20" s="1"/>
  <c r="C141" i="20"/>
  <c r="A142" i="20"/>
  <c r="N142" i="20" s="1"/>
  <c r="B142" i="20"/>
  <c r="C142" i="20"/>
  <c r="A23" i="20"/>
  <c r="N23" i="20" s="1"/>
  <c r="B23" i="20"/>
  <c r="C23" i="20"/>
  <c r="A92" i="20"/>
  <c r="N92" i="20" s="1"/>
  <c r="N63" i="20"/>
  <c r="B92" i="20"/>
  <c r="C92" i="20"/>
  <c r="A31" i="20"/>
  <c r="N31" i="20" s="1"/>
  <c r="N120" i="20"/>
  <c r="B31" i="20"/>
  <c r="C31" i="20"/>
  <c r="A19" i="20"/>
  <c r="N19" i="20" s="1"/>
  <c r="B19" i="20"/>
  <c r="C19" i="20"/>
  <c r="A47" i="20"/>
  <c r="N47" i="20" s="1"/>
  <c r="B47" i="20"/>
  <c r="C47" i="20"/>
  <c r="A93" i="20"/>
  <c r="B93" i="20"/>
  <c r="F93" i="20" s="1"/>
  <c r="C93" i="20"/>
  <c r="A94" i="20"/>
  <c r="N94" i="20" s="1"/>
  <c r="B94" i="20"/>
  <c r="E94" i="20" s="1"/>
  <c r="C94" i="20"/>
  <c r="A95" i="20"/>
  <c r="N95" i="20" s="1"/>
  <c r="B95" i="20"/>
  <c r="F95" i="20" s="1"/>
  <c r="C95" i="20"/>
  <c r="A96" i="20"/>
  <c r="N96" i="20" s="1"/>
  <c r="B96" i="20"/>
  <c r="C96" i="20"/>
  <c r="A97" i="20"/>
  <c r="N97" i="20" s="1"/>
  <c r="N105" i="20"/>
  <c r="B97" i="20"/>
  <c r="F97" i="20" s="1"/>
  <c r="C97" i="20"/>
  <c r="A98" i="20"/>
  <c r="N98" i="20" s="1"/>
  <c r="B98" i="20"/>
  <c r="F98" i="20" s="1"/>
  <c r="C98" i="20"/>
  <c r="A99" i="20"/>
  <c r="N99" i="20" s="1"/>
  <c r="B99" i="20"/>
  <c r="C99" i="20"/>
  <c r="A143" i="20"/>
  <c r="N143" i="20" s="1"/>
  <c r="B143" i="20"/>
  <c r="E143" i="20" s="1"/>
  <c r="C143" i="20"/>
  <c r="A43" i="20"/>
  <c r="N43" i="20" s="1"/>
  <c r="N11" i="20"/>
  <c r="B43" i="20"/>
  <c r="C43" i="20"/>
  <c r="A44" i="20"/>
  <c r="N44" i="20" s="1"/>
  <c r="N10" i="20"/>
  <c r="B44" i="20"/>
  <c r="C44" i="20"/>
  <c r="A100" i="20"/>
  <c r="N100" i="20" s="1"/>
  <c r="N110" i="20"/>
  <c r="B100" i="20"/>
  <c r="C100" i="20"/>
  <c r="A49" i="20"/>
  <c r="N49" i="20" s="1"/>
  <c r="N14" i="20"/>
  <c r="B49" i="20"/>
  <c r="C49" i="20"/>
  <c r="A12" i="20"/>
  <c r="N12" i="20" s="1"/>
  <c r="B12" i="20"/>
  <c r="C12" i="20"/>
  <c r="A101" i="20"/>
  <c r="N101" i="20" s="1"/>
  <c r="B101" i="20"/>
  <c r="F101" i="20" s="1"/>
  <c r="C101" i="20"/>
  <c r="A144" i="20"/>
  <c r="N144" i="20" s="1"/>
  <c r="B144" i="20"/>
  <c r="F144" i="20" s="1"/>
  <c r="C144" i="20"/>
  <c r="A145" i="20"/>
  <c r="N145" i="20" s="1"/>
  <c r="B145" i="20"/>
  <c r="C145" i="20"/>
  <c r="A146" i="20"/>
  <c r="N146" i="20" s="1"/>
  <c r="N151" i="20"/>
  <c r="B146" i="20"/>
  <c r="C146" i="20"/>
  <c r="C34" i="20"/>
  <c r="B34" i="20"/>
  <c r="A34" i="20"/>
  <c r="N34" i="20" s="1"/>
  <c r="N18" i="20"/>
  <c r="E11" i="22"/>
  <c r="E35" i="22"/>
  <c r="E74" i="22"/>
  <c r="E87" i="22"/>
  <c r="E104" i="22"/>
  <c r="E109" i="22"/>
  <c r="E139" i="22"/>
  <c r="D142" i="47" s="1"/>
  <c r="E156" i="22"/>
  <c r="F157" i="22"/>
  <c r="F156" i="22"/>
  <c r="F155" i="22"/>
  <c r="F144" i="22"/>
  <c r="F143" i="22"/>
  <c r="F142" i="22"/>
  <c r="F131" i="22"/>
  <c r="F130" i="22"/>
  <c r="F129" i="22"/>
  <c r="F118" i="22"/>
  <c r="F117" i="22"/>
  <c r="F116" i="22"/>
  <c r="F105" i="22"/>
  <c r="F104" i="22"/>
  <c r="F103" i="22"/>
  <c r="F92" i="22"/>
  <c r="F91" i="22"/>
  <c r="F90" i="22"/>
  <c r="F79" i="22"/>
  <c r="F78" i="22"/>
  <c r="F77" i="22"/>
  <c r="F66" i="22"/>
  <c r="F65" i="22"/>
  <c r="F64" i="22"/>
  <c r="F53" i="22"/>
  <c r="F52" i="22"/>
  <c r="F51" i="22"/>
  <c r="F40" i="22"/>
  <c r="F39" i="22"/>
  <c r="F38" i="22"/>
  <c r="F27" i="22"/>
  <c r="F26" i="22"/>
  <c r="F25" i="22"/>
  <c r="F13" i="22"/>
  <c r="F12" i="22"/>
  <c r="F14" i="22"/>
  <c r="AC6" i="1"/>
  <c r="M24" i="1"/>
  <c r="L24" i="1" s="1"/>
  <c r="M25" i="1"/>
  <c r="L25" i="1" s="1"/>
  <c r="M26" i="1"/>
  <c r="L26" i="1" s="1"/>
  <c r="M27" i="1"/>
  <c r="M40" i="1"/>
  <c r="L40" i="1" s="1"/>
  <c r="M41" i="1"/>
  <c r="L41" i="1" s="1"/>
  <c r="M42" i="1"/>
  <c r="L42" i="1" s="1"/>
  <c r="M43" i="1"/>
  <c r="L43" i="1" s="1"/>
  <c r="M16" i="1"/>
  <c r="L16" i="1" s="1"/>
  <c r="M17" i="1"/>
  <c r="L17" i="1" s="1"/>
  <c r="M18" i="1"/>
  <c r="L18" i="1" s="1"/>
  <c r="M19" i="1"/>
  <c r="L19" i="1" s="1"/>
  <c r="M28" i="1"/>
  <c r="L28" i="1" s="1"/>
  <c r="M29" i="1"/>
  <c r="L29" i="1" s="1"/>
  <c r="M30" i="1"/>
  <c r="L30" i="1" s="1"/>
  <c r="M31" i="1"/>
  <c r="L31" i="1" s="1"/>
  <c r="M36" i="1"/>
  <c r="L36" i="1" s="1"/>
  <c r="M37" i="1"/>
  <c r="L37" i="1" s="1"/>
  <c r="M38" i="1"/>
  <c r="L38" i="1" s="1"/>
  <c r="M39" i="1"/>
  <c r="L39" i="1" s="1"/>
  <c r="M48" i="1"/>
  <c r="L48" i="1" s="1"/>
  <c r="M49" i="1"/>
  <c r="L49" i="1" s="1"/>
  <c r="M50" i="1"/>
  <c r="L50" i="1" s="1"/>
  <c r="M51" i="1"/>
  <c r="L51" i="1" s="1"/>
  <c r="M20" i="1"/>
  <c r="L20" i="1" s="1"/>
  <c r="M21" i="1"/>
  <c r="L21" i="1" s="1"/>
  <c r="M22" i="1"/>
  <c r="L22" i="1" s="1"/>
  <c r="M23" i="1"/>
  <c r="L23" i="1" s="1"/>
  <c r="M12" i="1"/>
  <c r="L12" i="1" s="1"/>
  <c r="M13" i="1"/>
  <c r="L13" i="1" s="1"/>
  <c r="M15" i="1"/>
  <c r="L15" i="1" s="1"/>
  <c r="M32" i="1"/>
  <c r="L32" i="1" s="1"/>
  <c r="M33" i="1"/>
  <c r="L33" i="1" s="1"/>
  <c r="M34" i="1"/>
  <c r="L34" i="1" s="1"/>
  <c r="M35" i="1"/>
  <c r="L35" i="1" s="1"/>
  <c r="M52" i="1"/>
  <c r="L52" i="1" s="1"/>
  <c r="M53" i="1"/>
  <c r="L53" i="1" s="1"/>
  <c r="M54" i="1"/>
  <c r="L54" i="1" s="1"/>
  <c r="M55" i="1"/>
  <c r="L55" i="1" s="1"/>
  <c r="M44" i="1"/>
  <c r="L44" i="1" s="1"/>
  <c r="M45" i="1"/>
  <c r="L45" i="1" s="1"/>
  <c r="M46" i="1"/>
  <c r="L46" i="1" s="1"/>
  <c r="M47" i="1"/>
  <c r="M11" i="1"/>
  <c r="L11" i="1" s="1"/>
  <c r="M10" i="1"/>
  <c r="L10" i="1" s="1"/>
  <c r="M9" i="1"/>
  <c r="L9" i="1" s="1"/>
  <c r="M8" i="1"/>
  <c r="L8" i="1" s="1"/>
  <c r="E3" i="33"/>
  <c r="E3" i="10"/>
  <c r="J16" i="50"/>
  <c r="D16" i="50"/>
  <c r="J15" i="50"/>
  <c r="D15" i="50"/>
  <c r="J14" i="50"/>
  <c r="D14" i="50"/>
  <c r="J13" i="50"/>
  <c r="D13" i="50"/>
  <c r="J12" i="50"/>
  <c r="D12" i="50"/>
  <c r="J11" i="50"/>
  <c r="D11" i="50"/>
  <c r="J10" i="50"/>
  <c r="D10" i="50"/>
  <c r="J9" i="50"/>
  <c r="D9" i="50"/>
  <c r="J8" i="50"/>
  <c r="D8" i="50"/>
  <c r="J7" i="50"/>
  <c r="D7" i="50"/>
  <c r="J6" i="50"/>
  <c r="D6" i="50"/>
  <c r="J5" i="50"/>
  <c r="D5" i="50"/>
  <c r="A2" i="50"/>
  <c r="W2" i="49"/>
  <c r="P2" i="49"/>
  <c r="I2" i="49"/>
  <c r="B2" i="49"/>
  <c r="W2" i="48"/>
  <c r="P2" i="48"/>
  <c r="I2" i="48"/>
  <c r="B2" i="48"/>
  <c r="A2" i="47"/>
  <c r="E110" i="47"/>
  <c r="E59" i="47"/>
  <c r="E32" i="47"/>
  <c r="E25" i="47"/>
  <c r="E9" i="47"/>
  <c r="B4" i="46"/>
  <c r="P3" i="46"/>
  <c r="P2" i="46"/>
  <c r="B2" i="46"/>
  <c r="E66" i="45"/>
  <c r="C66" i="45"/>
  <c r="E65" i="45"/>
  <c r="C65" i="45"/>
  <c r="E64" i="45"/>
  <c r="C64" i="45"/>
  <c r="E63" i="45"/>
  <c r="C63" i="45"/>
  <c r="E62" i="45"/>
  <c r="C62" i="45"/>
  <c r="E61" i="45"/>
  <c r="C61" i="45"/>
  <c r="E60" i="45"/>
  <c r="C60" i="45"/>
  <c r="E59" i="45"/>
  <c r="C59" i="45"/>
  <c r="E58" i="45"/>
  <c r="C58" i="45"/>
  <c r="E57" i="45"/>
  <c r="C57" i="45"/>
  <c r="E56" i="45"/>
  <c r="C56" i="45"/>
  <c r="E55" i="45"/>
  <c r="C55" i="45"/>
  <c r="E54" i="45"/>
  <c r="C54" i="45"/>
  <c r="E53" i="45"/>
  <c r="C53" i="45"/>
  <c r="E52" i="45"/>
  <c r="C52" i="45"/>
  <c r="E51" i="45"/>
  <c r="C51" i="45"/>
  <c r="E50" i="45"/>
  <c r="C50" i="45"/>
  <c r="E49" i="45"/>
  <c r="C49" i="45"/>
  <c r="E48" i="45"/>
  <c r="C48" i="45"/>
  <c r="E47" i="45"/>
  <c r="C47" i="45"/>
  <c r="E43" i="45"/>
  <c r="C43" i="45"/>
  <c r="E42" i="45"/>
  <c r="C42" i="45"/>
  <c r="E41" i="45"/>
  <c r="C41" i="45"/>
  <c r="E40" i="45"/>
  <c r="C40" i="45"/>
  <c r="E39" i="45"/>
  <c r="C39" i="45"/>
  <c r="E38" i="45"/>
  <c r="C38" i="45"/>
  <c r="E37" i="45"/>
  <c r="C37" i="45"/>
  <c r="E36" i="45"/>
  <c r="C36" i="45"/>
  <c r="E35" i="45"/>
  <c r="C35" i="45"/>
  <c r="E34" i="45"/>
  <c r="C34" i="45"/>
  <c r="E33" i="45"/>
  <c r="C33" i="45"/>
  <c r="E32" i="45"/>
  <c r="C32" i="45"/>
  <c r="E31" i="45"/>
  <c r="C31" i="45"/>
  <c r="E30" i="45"/>
  <c r="C30" i="45"/>
  <c r="E29" i="45"/>
  <c r="C29" i="45"/>
  <c r="E28" i="45"/>
  <c r="C28" i="45"/>
  <c r="E27" i="45"/>
  <c r="C27" i="45"/>
  <c r="E26" i="45"/>
  <c r="C26" i="45"/>
  <c r="E25" i="45"/>
  <c r="C25" i="45"/>
  <c r="E24" i="45"/>
  <c r="C24" i="45"/>
  <c r="K14" i="45"/>
  <c r="I14" i="45"/>
  <c r="M14" i="45" s="1"/>
  <c r="N14" i="45" s="1"/>
  <c r="D14" i="45"/>
  <c r="C14" i="45"/>
  <c r="W4" i="48" s="1"/>
  <c r="K13" i="45"/>
  <c r="I13" i="45"/>
  <c r="D13" i="45"/>
  <c r="C13" i="45"/>
  <c r="P4" i="48"/>
  <c r="K12" i="45"/>
  <c r="I12" i="45"/>
  <c r="D12" i="45"/>
  <c r="C12" i="45"/>
  <c r="I4" i="48"/>
  <c r="K11" i="45"/>
  <c r="I11" i="45"/>
  <c r="J11" i="45" s="1"/>
  <c r="D11" i="45"/>
  <c r="C11" i="45"/>
  <c r="B4" i="48" s="1"/>
  <c r="L5" i="46"/>
  <c r="C5" i="46"/>
  <c r="X72" i="25" s="1"/>
  <c r="I4" i="47"/>
  <c r="AB17" i="49"/>
  <c r="Z17" i="49"/>
  <c r="U17" i="49"/>
  <c r="S17" i="49"/>
  <c r="N17" i="49"/>
  <c r="L17" i="49"/>
  <c r="G17" i="49"/>
  <c r="K16" i="50"/>
  <c r="E17" i="49"/>
  <c r="AB16" i="49"/>
  <c r="Z16" i="49"/>
  <c r="U16" i="49"/>
  <c r="S16" i="49"/>
  <c r="N16" i="49"/>
  <c r="L16" i="49"/>
  <c r="G16" i="49"/>
  <c r="K15" i="50" s="1"/>
  <c r="E16" i="49"/>
  <c r="AB15" i="49"/>
  <c r="Z15" i="49"/>
  <c r="U15" i="49"/>
  <c r="S15" i="49"/>
  <c r="N15" i="49"/>
  <c r="L15" i="49"/>
  <c r="G15" i="49"/>
  <c r="K14" i="50"/>
  <c r="E15" i="49"/>
  <c r="AB14" i="49"/>
  <c r="Z14" i="49"/>
  <c r="U14" i="49"/>
  <c r="S14" i="49"/>
  <c r="N14" i="49"/>
  <c r="L14" i="49"/>
  <c r="G14" i="49"/>
  <c r="K13" i="50" s="1"/>
  <c r="E14" i="49"/>
  <c r="AB13" i="49"/>
  <c r="Z13" i="49"/>
  <c r="U13" i="49"/>
  <c r="S13" i="49"/>
  <c r="N13" i="49"/>
  <c r="L13" i="49"/>
  <c r="G13" i="49"/>
  <c r="K12" i="50" s="1"/>
  <c r="E13" i="49"/>
  <c r="AB12" i="49"/>
  <c r="Z12" i="49"/>
  <c r="U12" i="49"/>
  <c r="S12" i="49"/>
  <c r="N12" i="49"/>
  <c r="L12" i="49"/>
  <c r="G12" i="49"/>
  <c r="K11" i="50" s="1"/>
  <c r="E12" i="49"/>
  <c r="AB11" i="49"/>
  <c r="Z11" i="49"/>
  <c r="U11" i="49"/>
  <c r="S11" i="49"/>
  <c r="N11" i="49"/>
  <c r="L11" i="49"/>
  <c r="G11" i="49"/>
  <c r="K10" i="50" s="1"/>
  <c r="E11" i="49"/>
  <c r="AB10" i="49"/>
  <c r="Z10" i="49"/>
  <c r="U10" i="49"/>
  <c r="S10" i="49"/>
  <c r="N10" i="49"/>
  <c r="L10" i="49"/>
  <c r="G10" i="49"/>
  <c r="K9" i="50" s="1"/>
  <c r="E10" i="49"/>
  <c r="AB9" i="49"/>
  <c r="Z9" i="49"/>
  <c r="U9" i="49"/>
  <c r="S9" i="49"/>
  <c r="N9" i="49"/>
  <c r="L9" i="49"/>
  <c r="G9" i="49"/>
  <c r="K8" i="50"/>
  <c r="E9" i="49"/>
  <c r="AB8" i="49"/>
  <c r="Z8" i="49"/>
  <c r="U8" i="49"/>
  <c r="S8" i="49"/>
  <c r="N8" i="49"/>
  <c r="L8" i="49"/>
  <c r="G8" i="49"/>
  <c r="K7" i="50" s="1"/>
  <c r="E8" i="49"/>
  <c r="AB7" i="49"/>
  <c r="Z7" i="49"/>
  <c r="U7" i="49"/>
  <c r="S7" i="49"/>
  <c r="N7" i="49"/>
  <c r="L7" i="49"/>
  <c r="G7" i="49"/>
  <c r="K6" i="50"/>
  <c r="E7" i="49"/>
  <c r="AB6" i="49"/>
  <c r="Z6" i="49"/>
  <c r="U6" i="49"/>
  <c r="S6" i="49"/>
  <c r="N6" i="49"/>
  <c r="L6" i="49"/>
  <c r="G6" i="49"/>
  <c r="K5" i="50" s="1"/>
  <c r="E6" i="49"/>
  <c r="AB17" i="48"/>
  <c r="Z17" i="48"/>
  <c r="U17" i="48"/>
  <c r="S17" i="48"/>
  <c r="N17" i="48"/>
  <c r="L17" i="48"/>
  <c r="G17" i="48"/>
  <c r="E16" i="50" s="1"/>
  <c r="E17" i="48"/>
  <c r="AB16" i="48"/>
  <c r="Z16" i="48"/>
  <c r="U16" i="48"/>
  <c r="S16" i="48"/>
  <c r="N16" i="48"/>
  <c r="L16" i="48"/>
  <c r="G16" i="48"/>
  <c r="E15" i="50" s="1"/>
  <c r="E16" i="48"/>
  <c r="AB15" i="48"/>
  <c r="Z15" i="48"/>
  <c r="U15" i="48"/>
  <c r="S15" i="48"/>
  <c r="N15" i="48"/>
  <c r="L15" i="48"/>
  <c r="G15" i="48"/>
  <c r="E14" i="50" s="1"/>
  <c r="E15" i="48"/>
  <c r="AB14" i="48"/>
  <c r="Z14" i="48"/>
  <c r="U14" i="48"/>
  <c r="S14" i="48"/>
  <c r="N14" i="48"/>
  <c r="L14" i="48"/>
  <c r="G14" i="48"/>
  <c r="E13" i="50" s="1"/>
  <c r="E14" i="48"/>
  <c r="AB13" i="48"/>
  <c r="Z13" i="48"/>
  <c r="U13" i="48"/>
  <c r="S13" i="48"/>
  <c r="N13" i="48"/>
  <c r="L13" i="48"/>
  <c r="G13" i="48"/>
  <c r="E12" i="50" s="1"/>
  <c r="E13" i="48"/>
  <c r="AB12" i="48"/>
  <c r="Z12" i="48"/>
  <c r="U12" i="48"/>
  <c r="S12" i="48"/>
  <c r="N12" i="48"/>
  <c r="L12" i="48"/>
  <c r="G12" i="48"/>
  <c r="E11" i="50"/>
  <c r="E12" i="48"/>
  <c r="AB11" i="48"/>
  <c r="Z11" i="48"/>
  <c r="U11" i="48"/>
  <c r="S11" i="48"/>
  <c r="N11" i="48"/>
  <c r="L11" i="48"/>
  <c r="G11" i="48"/>
  <c r="E10" i="50" s="1"/>
  <c r="E11" i="48"/>
  <c r="AB10" i="48"/>
  <c r="Z10" i="48"/>
  <c r="U10" i="48"/>
  <c r="S10" i="48"/>
  <c r="N10" i="48"/>
  <c r="L10" i="48"/>
  <c r="G10" i="48"/>
  <c r="E9" i="50"/>
  <c r="E10" i="48"/>
  <c r="AB9" i="48"/>
  <c r="Z9" i="48"/>
  <c r="U9" i="48"/>
  <c r="S9" i="48"/>
  <c r="N9" i="48"/>
  <c r="L9" i="48"/>
  <c r="G9" i="48"/>
  <c r="E8" i="50" s="1"/>
  <c r="E9" i="48"/>
  <c r="AB8" i="48"/>
  <c r="Z8" i="48"/>
  <c r="U8" i="48"/>
  <c r="S8" i="48"/>
  <c r="N8" i="48"/>
  <c r="L8" i="48"/>
  <c r="G8" i="48"/>
  <c r="E7" i="50" s="1"/>
  <c r="E8" i="48"/>
  <c r="AB7" i="48"/>
  <c r="Z7" i="48"/>
  <c r="U7" i="48"/>
  <c r="S7" i="48"/>
  <c r="N7" i="48"/>
  <c r="L7" i="48"/>
  <c r="G7" i="48"/>
  <c r="E6" i="50" s="1"/>
  <c r="E7" i="48"/>
  <c r="AB6" i="48"/>
  <c r="Z6" i="48"/>
  <c r="U6" i="48"/>
  <c r="S6" i="48"/>
  <c r="N6" i="48"/>
  <c r="L6" i="48"/>
  <c r="G6" i="48"/>
  <c r="E5" i="50" s="1"/>
  <c r="E6" i="48"/>
  <c r="N25" i="47"/>
  <c r="N137" i="47"/>
  <c r="N88" i="47"/>
  <c r="N83" i="47"/>
  <c r="N78" i="47"/>
  <c r="N75" i="47"/>
  <c r="N74" i="47"/>
  <c r="N43" i="47"/>
  <c r="N8" i="47"/>
  <c r="N69" i="47"/>
  <c r="N44" i="47"/>
  <c r="N65" i="47"/>
  <c r="N29" i="47"/>
  <c r="N42" i="47"/>
  <c r="N114" i="47"/>
  <c r="N62" i="47"/>
  <c r="N60" i="47"/>
  <c r="N59" i="47"/>
  <c r="N112" i="47"/>
  <c r="N53" i="47"/>
  <c r="N57" i="47"/>
  <c r="C6" i="47"/>
  <c r="B6" i="47"/>
  <c r="A6" i="47"/>
  <c r="N54" i="47"/>
  <c r="G4" i="47"/>
  <c r="E4" i="47"/>
  <c r="M55" i="46"/>
  <c r="L55" i="46"/>
  <c r="C55" i="46"/>
  <c r="M54" i="46"/>
  <c r="L54" i="46" s="1"/>
  <c r="C54" i="46"/>
  <c r="M53" i="46"/>
  <c r="L53" i="46" s="1"/>
  <c r="C53" i="46"/>
  <c r="M52" i="46"/>
  <c r="L52" i="46" s="1"/>
  <c r="C52" i="46"/>
  <c r="W55" i="46"/>
  <c r="M51" i="46"/>
  <c r="L51" i="46" s="1"/>
  <c r="C51" i="46"/>
  <c r="M50" i="46"/>
  <c r="L50" i="46" s="1"/>
  <c r="C50" i="46"/>
  <c r="M49" i="46"/>
  <c r="L49" i="46" s="1"/>
  <c r="C49" i="46"/>
  <c r="M48" i="46"/>
  <c r="L48" i="46" s="1"/>
  <c r="C48" i="46"/>
  <c r="W51" i="46"/>
  <c r="M47" i="46"/>
  <c r="L47" i="46" s="1"/>
  <c r="C47" i="46"/>
  <c r="M46" i="46"/>
  <c r="L46" i="46" s="1"/>
  <c r="C46" i="46"/>
  <c r="M45" i="46"/>
  <c r="L45" i="46"/>
  <c r="C45" i="46"/>
  <c r="M44" i="46"/>
  <c r="L44" i="46" s="1"/>
  <c r="C44" i="46"/>
  <c r="W44" i="46"/>
  <c r="M43" i="46"/>
  <c r="L43" i="46" s="1"/>
  <c r="C43" i="46"/>
  <c r="M42" i="46"/>
  <c r="L42" i="46"/>
  <c r="C42" i="46"/>
  <c r="M41" i="46"/>
  <c r="L41" i="46" s="1"/>
  <c r="C41" i="46"/>
  <c r="M40" i="46"/>
  <c r="L40" i="46"/>
  <c r="C40" i="46"/>
  <c r="W43" i="46"/>
  <c r="M39" i="46"/>
  <c r="L39" i="46"/>
  <c r="C39" i="46"/>
  <c r="M38" i="46"/>
  <c r="L38" i="46" s="1"/>
  <c r="C38" i="46"/>
  <c r="M37" i="46"/>
  <c r="L37" i="46" s="1"/>
  <c r="C37" i="46"/>
  <c r="M36" i="46"/>
  <c r="L36" i="46" s="1"/>
  <c r="C36" i="46"/>
  <c r="W39" i="46"/>
  <c r="M35" i="46"/>
  <c r="L35" i="46" s="1"/>
  <c r="C35" i="46"/>
  <c r="M34" i="46"/>
  <c r="L34" i="46" s="1"/>
  <c r="C34" i="46"/>
  <c r="M33" i="46"/>
  <c r="L33" i="46" s="1"/>
  <c r="C33" i="46"/>
  <c r="M32" i="46"/>
  <c r="L32" i="46" s="1"/>
  <c r="C32" i="46"/>
  <c r="W35" i="46"/>
  <c r="M31" i="46"/>
  <c r="L31" i="46" s="1"/>
  <c r="C31" i="46"/>
  <c r="M30" i="46"/>
  <c r="L30" i="46" s="1"/>
  <c r="C30" i="46"/>
  <c r="M29" i="46"/>
  <c r="L29" i="46"/>
  <c r="C29" i="46"/>
  <c r="M28" i="46"/>
  <c r="L28" i="46" s="1"/>
  <c r="C28" i="46"/>
  <c r="W31" i="46"/>
  <c r="M27" i="46"/>
  <c r="L27" i="46" s="1"/>
  <c r="C27" i="46"/>
  <c r="M26" i="46"/>
  <c r="L26" i="46"/>
  <c r="C26" i="46"/>
  <c r="M25" i="46"/>
  <c r="L25" i="46" s="1"/>
  <c r="C25" i="46"/>
  <c r="M24" i="46"/>
  <c r="L24" i="46"/>
  <c r="C24" i="46"/>
  <c r="W27" i="46"/>
  <c r="M23" i="46"/>
  <c r="L23" i="46"/>
  <c r="C23" i="46"/>
  <c r="M22" i="46"/>
  <c r="L22" i="46" s="1"/>
  <c r="C22" i="46"/>
  <c r="M21" i="46"/>
  <c r="L21" i="46" s="1"/>
  <c r="C21" i="46"/>
  <c r="M20" i="46"/>
  <c r="L20" i="46" s="1"/>
  <c r="C20" i="46"/>
  <c r="W20" i="46"/>
  <c r="M19" i="46"/>
  <c r="L19" i="46" s="1"/>
  <c r="C19" i="46"/>
  <c r="M18" i="46"/>
  <c r="L18" i="46" s="1"/>
  <c r="C18" i="46"/>
  <c r="M17" i="46"/>
  <c r="L17" i="46" s="1"/>
  <c r="C17" i="46"/>
  <c r="M16" i="46"/>
  <c r="L16" i="46" s="1"/>
  <c r="C16" i="46"/>
  <c r="W19" i="46"/>
  <c r="M15" i="46"/>
  <c r="L15" i="46" s="1"/>
  <c r="C15" i="46"/>
  <c r="M14" i="46"/>
  <c r="L14" i="46" s="1"/>
  <c r="C14" i="46"/>
  <c r="M13" i="46"/>
  <c r="L13" i="46"/>
  <c r="C13" i="46"/>
  <c r="M12" i="46"/>
  <c r="L12" i="46" s="1"/>
  <c r="C12" i="46"/>
  <c r="W15" i="46"/>
  <c r="M11" i="46"/>
  <c r="L11" i="46" s="1"/>
  <c r="C11" i="46"/>
  <c r="M10" i="46"/>
  <c r="L10" i="46"/>
  <c r="C10" i="46"/>
  <c r="M9" i="46"/>
  <c r="C9" i="46"/>
  <c r="M8" i="46"/>
  <c r="C8" i="46"/>
  <c r="W11" i="46"/>
  <c r="O7" i="46"/>
  <c r="N7" i="46"/>
  <c r="N6" i="46"/>
  <c r="L13" i="45"/>
  <c r="B12" i="45"/>
  <c r="G3" i="45"/>
  <c r="A1" i="50" s="1"/>
  <c r="W1" i="49"/>
  <c r="J16" i="44"/>
  <c r="D16" i="44"/>
  <c r="J15" i="44"/>
  <c r="D15" i="44"/>
  <c r="J14" i="44"/>
  <c r="D14" i="44"/>
  <c r="J13" i="44"/>
  <c r="D13" i="44"/>
  <c r="J12" i="44"/>
  <c r="D12" i="44"/>
  <c r="J11" i="44"/>
  <c r="D11" i="44"/>
  <c r="J10" i="44"/>
  <c r="D10" i="44"/>
  <c r="J9" i="44"/>
  <c r="D9" i="44"/>
  <c r="J8" i="44"/>
  <c r="D8" i="44"/>
  <c r="J7" i="44"/>
  <c r="D7" i="44"/>
  <c r="J6" i="44"/>
  <c r="D6" i="44"/>
  <c r="J5" i="44"/>
  <c r="D5" i="44"/>
  <c r="A2" i="44"/>
  <c r="W2" i="43"/>
  <c r="P2" i="43"/>
  <c r="I2" i="43"/>
  <c r="B2" i="43"/>
  <c r="W2" i="42"/>
  <c r="P2" i="42"/>
  <c r="I2" i="42"/>
  <c r="B2" i="42"/>
  <c r="A2" i="41"/>
  <c r="E125" i="41"/>
  <c r="B4" i="40"/>
  <c r="P3" i="40"/>
  <c r="P2" i="40"/>
  <c r="B2" i="40"/>
  <c r="E66" i="39"/>
  <c r="C66" i="39"/>
  <c r="E65" i="39"/>
  <c r="C65" i="39"/>
  <c r="E64" i="39"/>
  <c r="C64" i="39"/>
  <c r="E63" i="39"/>
  <c r="C63" i="39"/>
  <c r="E62" i="39"/>
  <c r="C62" i="39"/>
  <c r="E61" i="39"/>
  <c r="C61" i="39"/>
  <c r="E60" i="39"/>
  <c r="C60" i="39"/>
  <c r="E59" i="39"/>
  <c r="C59" i="39"/>
  <c r="E58" i="39"/>
  <c r="C58" i="39"/>
  <c r="E57" i="39"/>
  <c r="C57" i="39"/>
  <c r="E56" i="39"/>
  <c r="C56" i="39"/>
  <c r="E55" i="39"/>
  <c r="C55" i="39"/>
  <c r="E54" i="39"/>
  <c r="C54" i="39"/>
  <c r="E53" i="39"/>
  <c r="C53" i="39"/>
  <c r="E52" i="39"/>
  <c r="C52" i="39"/>
  <c r="E51" i="39"/>
  <c r="C51" i="39"/>
  <c r="E50" i="39"/>
  <c r="C50" i="39"/>
  <c r="E49" i="39"/>
  <c r="C49" i="39"/>
  <c r="E48" i="39"/>
  <c r="C48" i="39"/>
  <c r="E47" i="39"/>
  <c r="C47" i="39"/>
  <c r="E43" i="39"/>
  <c r="C43" i="39"/>
  <c r="E42" i="39"/>
  <c r="C42" i="39"/>
  <c r="E41" i="39"/>
  <c r="C41" i="39"/>
  <c r="E40" i="39"/>
  <c r="C40" i="39"/>
  <c r="E39" i="39"/>
  <c r="C39" i="39"/>
  <c r="E38" i="39"/>
  <c r="C38" i="39"/>
  <c r="E37" i="39"/>
  <c r="C37" i="39"/>
  <c r="E36" i="39"/>
  <c r="C36" i="39"/>
  <c r="E35" i="39"/>
  <c r="C35" i="39"/>
  <c r="E34" i="39"/>
  <c r="C34" i="39"/>
  <c r="E33" i="39"/>
  <c r="C33" i="39"/>
  <c r="E32" i="39"/>
  <c r="C32" i="39"/>
  <c r="E31" i="39"/>
  <c r="C31" i="39"/>
  <c r="E30" i="39"/>
  <c r="C30" i="39"/>
  <c r="E29" i="39"/>
  <c r="C29" i="39"/>
  <c r="E28" i="39"/>
  <c r="C28" i="39"/>
  <c r="E27" i="39"/>
  <c r="C27" i="39"/>
  <c r="E26" i="39"/>
  <c r="C26" i="39"/>
  <c r="E25" i="39"/>
  <c r="C25" i="39"/>
  <c r="K14" i="39"/>
  <c r="L14" i="39"/>
  <c r="I14" i="39"/>
  <c r="D14" i="39"/>
  <c r="C14" i="39"/>
  <c r="W4" i="42"/>
  <c r="K13" i="39"/>
  <c r="I13" i="39"/>
  <c r="D13" i="39"/>
  <c r="C13" i="39"/>
  <c r="P4" i="42"/>
  <c r="K12" i="39"/>
  <c r="I12" i="39"/>
  <c r="M12" i="39" s="1"/>
  <c r="N12" i="39" s="1"/>
  <c r="D12" i="39"/>
  <c r="L12" i="39"/>
  <c r="C12" i="39"/>
  <c r="I4" i="42" s="1"/>
  <c r="K11" i="39"/>
  <c r="L11" i="39" s="1"/>
  <c r="I11" i="39"/>
  <c r="D11" i="39"/>
  <c r="C11" i="39"/>
  <c r="B4" i="42" s="1"/>
  <c r="AB17" i="43"/>
  <c r="U17" i="43"/>
  <c r="N17" i="43"/>
  <c r="G17" i="43"/>
  <c r="K16" i="44" s="1"/>
  <c r="AB16" i="43"/>
  <c r="U16" i="43"/>
  <c r="N16" i="43"/>
  <c r="G16" i="43"/>
  <c r="K15" i="44"/>
  <c r="AB15" i="43"/>
  <c r="U15" i="43"/>
  <c r="N15" i="43"/>
  <c r="G15" i="43"/>
  <c r="K14" i="44" s="1"/>
  <c r="AB14" i="43"/>
  <c r="U14" i="43"/>
  <c r="N14" i="43"/>
  <c r="G14" i="43"/>
  <c r="K13" i="44" s="1"/>
  <c r="AB13" i="43"/>
  <c r="U13" i="43"/>
  <c r="N13" i="43"/>
  <c r="G13" i="43"/>
  <c r="K12" i="44" s="1"/>
  <c r="AB12" i="43"/>
  <c r="U12" i="43"/>
  <c r="N12" i="43"/>
  <c r="G12" i="43"/>
  <c r="K11" i="44"/>
  <c r="AB11" i="43"/>
  <c r="U11" i="43"/>
  <c r="N11" i="43"/>
  <c r="G11" i="43"/>
  <c r="K10" i="44" s="1"/>
  <c r="AB10" i="43"/>
  <c r="U10" i="43"/>
  <c r="N10" i="43"/>
  <c r="G10" i="43"/>
  <c r="AB9" i="43"/>
  <c r="U9" i="43"/>
  <c r="N9" i="43"/>
  <c r="G9" i="43"/>
  <c r="K8" i="44" s="1"/>
  <c r="AB8" i="43"/>
  <c r="U8" i="43"/>
  <c r="N8" i="43"/>
  <c r="G8" i="43"/>
  <c r="K7" i="44" s="1"/>
  <c r="AB7" i="43"/>
  <c r="U7" i="43"/>
  <c r="N7" i="43"/>
  <c r="G7" i="43"/>
  <c r="AB6" i="43"/>
  <c r="U6" i="43"/>
  <c r="N6" i="43"/>
  <c r="G6" i="43"/>
  <c r="K5" i="44" s="1"/>
  <c r="AB17" i="42"/>
  <c r="U17" i="42"/>
  <c r="N17" i="42"/>
  <c r="G17" i="42"/>
  <c r="E16" i="44"/>
  <c r="AB16" i="42"/>
  <c r="U16" i="42"/>
  <c r="N16" i="42"/>
  <c r="G16" i="42"/>
  <c r="E15" i="44" s="1"/>
  <c r="AB15" i="42"/>
  <c r="U15" i="42"/>
  <c r="N15" i="42"/>
  <c r="G15" i="42"/>
  <c r="E14" i="44" s="1"/>
  <c r="AB14" i="42"/>
  <c r="U14" i="42"/>
  <c r="N14" i="42"/>
  <c r="G14" i="42"/>
  <c r="AB13" i="42"/>
  <c r="U13" i="42"/>
  <c r="N13" i="42"/>
  <c r="G13" i="42"/>
  <c r="AB12" i="42"/>
  <c r="U12" i="42"/>
  <c r="N12" i="42"/>
  <c r="G12" i="42"/>
  <c r="E11" i="44" s="1"/>
  <c r="AB11" i="42"/>
  <c r="U11" i="42"/>
  <c r="N11" i="42"/>
  <c r="G11" i="42"/>
  <c r="AB10" i="42"/>
  <c r="U10" i="42"/>
  <c r="N10" i="42"/>
  <c r="G10" i="42"/>
  <c r="E9" i="44"/>
  <c r="AB9" i="42"/>
  <c r="U9" i="42"/>
  <c r="N9" i="42"/>
  <c r="G9" i="42"/>
  <c r="E8" i="44" s="1"/>
  <c r="AB8" i="42"/>
  <c r="U8" i="42"/>
  <c r="N8" i="42"/>
  <c r="G8" i="42"/>
  <c r="AB7" i="42"/>
  <c r="U7" i="42"/>
  <c r="N7" i="42"/>
  <c r="G7" i="42"/>
  <c r="E6" i="44" s="1"/>
  <c r="AB6" i="42"/>
  <c r="U6" i="42"/>
  <c r="N6" i="42"/>
  <c r="G6" i="42"/>
  <c r="E5" i="44" s="1"/>
  <c r="G4" i="41"/>
  <c r="E4" i="41"/>
  <c r="M55" i="40"/>
  <c r="L55" i="40"/>
  <c r="C55" i="40"/>
  <c r="M54" i="40"/>
  <c r="L54" i="40" s="1"/>
  <c r="C54" i="40"/>
  <c r="M53" i="40"/>
  <c r="L53" i="40" s="1"/>
  <c r="C53" i="40"/>
  <c r="M52" i="40"/>
  <c r="L52" i="40" s="1"/>
  <c r="C52" i="40"/>
  <c r="W52" i="40"/>
  <c r="M51" i="40"/>
  <c r="L51" i="40" s="1"/>
  <c r="C51" i="40"/>
  <c r="M50" i="40"/>
  <c r="L50" i="40" s="1"/>
  <c r="C50" i="40"/>
  <c r="M49" i="40"/>
  <c r="L49" i="40" s="1"/>
  <c r="C49" i="40"/>
  <c r="M48" i="40"/>
  <c r="L48" i="40"/>
  <c r="C48" i="40"/>
  <c r="W51" i="40"/>
  <c r="M47" i="40"/>
  <c r="L47" i="40"/>
  <c r="C47" i="40"/>
  <c r="M46" i="40"/>
  <c r="L46" i="40" s="1"/>
  <c r="C46" i="40"/>
  <c r="M45" i="40"/>
  <c r="L45" i="40" s="1"/>
  <c r="C45" i="40"/>
  <c r="M44" i="40"/>
  <c r="L44" i="40" s="1"/>
  <c r="C44" i="40"/>
  <c r="W45" i="40"/>
  <c r="M43" i="40"/>
  <c r="L43" i="40" s="1"/>
  <c r="C43" i="40"/>
  <c r="M42" i="40"/>
  <c r="C42" i="40"/>
  <c r="M41" i="40"/>
  <c r="L41" i="40" s="1"/>
  <c r="C41" i="40"/>
  <c r="M40" i="40"/>
  <c r="L40" i="40" s="1"/>
  <c r="C40" i="40"/>
  <c r="W43" i="40"/>
  <c r="M39" i="40"/>
  <c r="L39" i="40" s="1"/>
  <c r="C39" i="40"/>
  <c r="M38" i="40"/>
  <c r="L38" i="40" s="1"/>
  <c r="C38" i="40"/>
  <c r="M37" i="40"/>
  <c r="L37" i="40" s="1"/>
  <c r="C37" i="40"/>
  <c r="M36" i="40"/>
  <c r="L36" i="40"/>
  <c r="C36" i="40"/>
  <c r="W36" i="40"/>
  <c r="M35" i="40"/>
  <c r="L35" i="40"/>
  <c r="C35" i="40"/>
  <c r="M34" i="40"/>
  <c r="L34" i="40" s="1"/>
  <c r="C34" i="40"/>
  <c r="M33" i="40"/>
  <c r="L33" i="40" s="1"/>
  <c r="C33" i="40"/>
  <c r="M32" i="40"/>
  <c r="L32" i="40" s="1"/>
  <c r="C32" i="40"/>
  <c r="W35" i="40"/>
  <c r="M31" i="40"/>
  <c r="L31" i="40" s="1"/>
  <c r="C31" i="40"/>
  <c r="M30" i="40"/>
  <c r="L30" i="40" s="1"/>
  <c r="C30" i="40"/>
  <c r="M29" i="40"/>
  <c r="L29" i="40" s="1"/>
  <c r="C29" i="40"/>
  <c r="M28" i="40"/>
  <c r="L28" i="40"/>
  <c r="C28" i="40"/>
  <c r="W28" i="40"/>
  <c r="M27" i="40"/>
  <c r="L27" i="40"/>
  <c r="C27" i="40"/>
  <c r="M26" i="40"/>
  <c r="L26" i="40" s="1"/>
  <c r="C26" i="40"/>
  <c r="M25" i="40"/>
  <c r="L25" i="40" s="1"/>
  <c r="C25" i="40"/>
  <c r="M24" i="40"/>
  <c r="L24" i="40" s="1"/>
  <c r="C24" i="40"/>
  <c r="W27" i="40"/>
  <c r="L23" i="40"/>
  <c r="C23" i="40"/>
  <c r="L22" i="40"/>
  <c r="C22" i="40"/>
  <c r="C21" i="40"/>
  <c r="C20" i="40"/>
  <c r="W23" i="40"/>
  <c r="M19" i="40"/>
  <c r="L19" i="40"/>
  <c r="C19" i="40"/>
  <c r="M18" i="40"/>
  <c r="L18" i="40" s="1"/>
  <c r="C18" i="40"/>
  <c r="M17" i="40"/>
  <c r="L17" i="40" s="1"/>
  <c r="C17" i="40"/>
  <c r="M16" i="40"/>
  <c r="L16" i="40" s="1"/>
  <c r="C16" i="40"/>
  <c r="W17" i="40"/>
  <c r="M15" i="40"/>
  <c r="L15" i="40" s="1"/>
  <c r="C15" i="40"/>
  <c r="M14" i="40"/>
  <c r="C14" i="40"/>
  <c r="M13" i="40"/>
  <c r="C13" i="40"/>
  <c r="M12" i="40"/>
  <c r="C12" i="40"/>
  <c r="W15" i="40"/>
  <c r="M11" i="40"/>
  <c r="L11" i="40" s="1"/>
  <c r="C11" i="40"/>
  <c r="M10" i="40"/>
  <c r="L10" i="40"/>
  <c r="C10" i="40"/>
  <c r="M9" i="40"/>
  <c r="C9" i="40"/>
  <c r="M8" i="40"/>
  <c r="L8" i="40" s="1"/>
  <c r="C8" i="40"/>
  <c r="W11" i="40"/>
  <c r="O7" i="40"/>
  <c r="N7" i="40"/>
  <c r="N6" i="40"/>
  <c r="B12" i="39"/>
  <c r="G3" i="39"/>
  <c r="J16" i="38"/>
  <c r="D16" i="38"/>
  <c r="J15" i="38"/>
  <c r="D15" i="38"/>
  <c r="J14" i="38"/>
  <c r="D14" i="38"/>
  <c r="J13" i="38"/>
  <c r="D13" i="38"/>
  <c r="J12" i="38"/>
  <c r="D12" i="38"/>
  <c r="J11" i="38"/>
  <c r="D11" i="38"/>
  <c r="J10" i="38"/>
  <c r="D10" i="38"/>
  <c r="J9" i="38"/>
  <c r="D9" i="38"/>
  <c r="J8" i="38"/>
  <c r="D8" i="38"/>
  <c r="J7" i="38"/>
  <c r="D7" i="38"/>
  <c r="J6" i="38"/>
  <c r="D6" i="38"/>
  <c r="J5" i="38"/>
  <c r="D5" i="38"/>
  <c r="A2" i="38"/>
  <c r="W2" i="37"/>
  <c r="P2" i="37"/>
  <c r="I2" i="37"/>
  <c r="B2" i="37"/>
  <c r="W2" i="36"/>
  <c r="P2" i="36"/>
  <c r="I2" i="36"/>
  <c r="B2" i="36"/>
  <c r="B1" i="36"/>
  <c r="A2" i="35"/>
  <c r="E126" i="35"/>
  <c r="E110" i="35"/>
  <c r="E87" i="35"/>
  <c r="B4" i="34"/>
  <c r="P3" i="34"/>
  <c r="P2" i="34"/>
  <c r="B2" i="34"/>
  <c r="E66" i="33"/>
  <c r="C66" i="33"/>
  <c r="E65" i="33"/>
  <c r="C65" i="33"/>
  <c r="E64" i="33"/>
  <c r="C64" i="33"/>
  <c r="E63" i="33"/>
  <c r="C63" i="33"/>
  <c r="E62" i="33"/>
  <c r="C62" i="33"/>
  <c r="E61" i="33"/>
  <c r="C61" i="33"/>
  <c r="E60" i="33"/>
  <c r="C60" i="33"/>
  <c r="E59" i="33"/>
  <c r="C59" i="33"/>
  <c r="E58" i="33"/>
  <c r="C58" i="33"/>
  <c r="E57" i="33"/>
  <c r="C57" i="33"/>
  <c r="E56" i="33"/>
  <c r="C56" i="33"/>
  <c r="E55" i="33"/>
  <c r="C55" i="33"/>
  <c r="E54" i="33"/>
  <c r="C54" i="33"/>
  <c r="E53" i="33"/>
  <c r="C53" i="33"/>
  <c r="E52" i="33"/>
  <c r="C52" i="33"/>
  <c r="E51" i="33"/>
  <c r="C51" i="33"/>
  <c r="E50" i="33"/>
  <c r="C50" i="33"/>
  <c r="E49" i="33"/>
  <c r="C49" i="33"/>
  <c r="E48" i="33"/>
  <c r="C48" i="33"/>
  <c r="E43" i="33"/>
  <c r="C43" i="33"/>
  <c r="E42" i="33"/>
  <c r="C42" i="33"/>
  <c r="E41" i="33"/>
  <c r="C41" i="33"/>
  <c r="E40" i="33"/>
  <c r="C40" i="33"/>
  <c r="E39" i="33"/>
  <c r="C39" i="33"/>
  <c r="E38" i="33"/>
  <c r="C38" i="33"/>
  <c r="E37" i="33"/>
  <c r="C37" i="33"/>
  <c r="E36" i="33"/>
  <c r="C36" i="33"/>
  <c r="E35" i="33"/>
  <c r="C35" i="33"/>
  <c r="E34" i="33"/>
  <c r="C34" i="33"/>
  <c r="E33" i="33"/>
  <c r="C33" i="33"/>
  <c r="E32" i="33"/>
  <c r="C32" i="33"/>
  <c r="E31" i="33"/>
  <c r="C31" i="33"/>
  <c r="E30" i="33"/>
  <c r="C30" i="33"/>
  <c r="E29" i="33"/>
  <c r="C29" i="33"/>
  <c r="E28" i="33"/>
  <c r="C28" i="33"/>
  <c r="E27" i="33"/>
  <c r="C27" i="33"/>
  <c r="E26" i="33"/>
  <c r="C26" i="33"/>
  <c r="E25" i="33"/>
  <c r="C25" i="33"/>
  <c r="E24" i="33"/>
  <c r="C24" i="33"/>
  <c r="K14" i="33"/>
  <c r="I14" i="33"/>
  <c r="D14" i="33"/>
  <c r="C14" i="33"/>
  <c r="W4" i="36" s="1"/>
  <c r="K13" i="33"/>
  <c r="L13" i="33" s="1"/>
  <c r="I13" i="33"/>
  <c r="M13" i="33" s="1"/>
  <c r="D13" i="33"/>
  <c r="C13" i="33"/>
  <c r="P4" i="36" s="1"/>
  <c r="K12" i="33"/>
  <c r="I12" i="33"/>
  <c r="I10" i="33" s="1"/>
  <c r="D12" i="33"/>
  <c r="C12" i="33"/>
  <c r="I4" i="36"/>
  <c r="K11" i="33"/>
  <c r="L11" i="33" s="1"/>
  <c r="I11" i="33"/>
  <c r="D11" i="33"/>
  <c r="C11" i="33"/>
  <c r="B4" i="36" s="1"/>
  <c r="AB17" i="37"/>
  <c r="U17" i="37"/>
  <c r="N17" i="37"/>
  <c r="G17" i="37"/>
  <c r="K16" i="38" s="1"/>
  <c r="AB16" i="37"/>
  <c r="U16" i="37"/>
  <c r="N16" i="37"/>
  <c r="G16" i="37"/>
  <c r="AB15" i="37"/>
  <c r="U15" i="37"/>
  <c r="N15" i="37"/>
  <c r="G15" i="37"/>
  <c r="K14" i="38" s="1"/>
  <c r="AB14" i="37"/>
  <c r="U14" i="37"/>
  <c r="N14" i="37"/>
  <c r="G14" i="37"/>
  <c r="K13" i="38" s="1"/>
  <c r="AB13" i="37"/>
  <c r="U13" i="37"/>
  <c r="N13" i="37"/>
  <c r="G13" i="37"/>
  <c r="K12" i="38"/>
  <c r="AB12" i="37"/>
  <c r="U12" i="37"/>
  <c r="N12" i="37"/>
  <c r="G12" i="37"/>
  <c r="K11" i="38" s="1"/>
  <c r="AB11" i="37"/>
  <c r="U11" i="37"/>
  <c r="N11" i="37"/>
  <c r="G11" i="37"/>
  <c r="K10" i="38"/>
  <c r="AB10" i="37"/>
  <c r="U10" i="37"/>
  <c r="N10" i="37"/>
  <c r="G10" i="37"/>
  <c r="K9" i="38" s="1"/>
  <c r="AB9" i="37"/>
  <c r="U9" i="37"/>
  <c r="N9" i="37"/>
  <c r="G9" i="37"/>
  <c r="K8" i="38" s="1"/>
  <c r="AB8" i="37"/>
  <c r="U8" i="37"/>
  <c r="N8" i="37"/>
  <c r="K19" i="38" s="1"/>
  <c r="G8" i="37"/>
  <c r="K7" i="38" s="1"/>
  <c r="AB7" i="37"/>
  <c r="U7" i="37"/>
  <c r="N7" i="37"/>
  <c r="G7" i="37"/>
  <c r="K6" i="38" s="1"/>
  <c r="AB6" i="37"/>
  <c r="U6" i="37"/>
  <c r="N6" i="37"/>
  <c r="G6" i="37"/>
  <c r="K5" i="38" s="1"/>
  <c r="AB17" i="36"/>
  <c r="Z17" i="36"/>
  <c r="U17" i="36"/>
  <c r="S17" i="36"/>
  <c r="N17" i="36"/>
  <c r="L17" i="36"/>
  <c r="G17" i="36"/>
  <c r="E16" i="38" s="1"/>
  <c r="E17" i="36"/>
  <c r="AB16" i="36"/>
  <c r="Z16" i="36"/>
  <c r="U16" i="36"/>
  <c r="S16" i="36"/>
  <c r="N16" i="36"/>
  <c r="L16" i="36"/>
  <c r="G16" i="36"/>
  <c r="E15" i="38" s="1"/>
  <c r="E16" i="36"/>
  <c r="AB15" i="36"/>
  <c r="Z15" i="36"/>
  <c r="U15" i="36"/>
  <c r="S15" i="36"/>
  <c r="N15" i="36"/>
  <c r="L15" i="36"/>
  <c r="G15" i="36"/>
  <c r="E14" i="38"/>
  <c r="E15" i="36"/>
  <c r="AB14" i="36"/>
  <c r="Z14" i="36"/>
  <c r="U14" i="36"/>
  <c r="S14" i="36"/>
  <c r="N14" i="36"/>
  <c r="L14" i="36"/>
  <c r="G14" i="36"/>
  <c r="E13" i="38" s="1"/>
  <c r="E14" i="36"/>
  <c r="AB13" i="36"/>
  <c r="Z13" i="36"/>
  <c r="U13" i="36"/>
  <c r="S13" i="36"/>
  <c r="N13" i="36"/>
  <c r="L13" i="36"/>
  <c r="G13" i="36"/>
  <c r="E12" i="38" s="1"/>
  <c r="E13" i="36"/>
  <c r="AB12" i="36"/>
  <c r="Z12" i="36"/>
  <c r="U12" i="36"/>
  <c r="S12" i="36"/>
  <c r="N12" i="36"/>
  <c r="L12" i="36"/>
  <c r="G12" i="36"/>
  <c r="E11" i="38" s="1"/>
  <c r="E12" i="36"/>
  <c r="AB11" i="36"/>
  <c r="Z11" i="36"/>
  <c r="U11" i="36"/>
  <c r="S11" i="36"/>
  <c r="N11" i="36"/>
  <c r="L11" i="36"/>
  <c r="G11" i="36"/>
  <c r="E10" i="38" s="1"/>
  <c r="E11" i="36"/>
  <c r="AB10" i="36"/>
  <c r="Z10" i="36"/>
  <c r="U10" i="36"/>
  <c r="S10" i="36"/>
  <c r="N10" i="36"/>
  <c r="E21" i="38" s="1"/>
  <c r="L10" i="36"/>
  <c r="G10" i="36"/>
  <c r="E9" i="38" s="1"/>
  <c r="E10" i="36"/>
  <c r="AB9" i="36"/>
  <c r="Z9" i="36"/>
  <c r="U9" i="36"/>
  <c r="S9" i="36"/>
  <c r="N9" i="36"/>
  <c r="L9" i="36"/>
  <c r="G9" i="36"/>
  <c r="E8" i="38" s="1"/>
  <c r="E9" i="36"/>
  <c r="AB8" i="36"/>
  <c r="Z8" i="36"/>
  <c r="U8" i="36"/>
  <c r="S8" i="36"/>
  <c r="N8" i="36"/>
  <c r="L8" i="36"/>
  <c r="G8" i="36"/>
  <c r="E7" i="38" s="1"/>
  <c r="E8" i="36"/>
  <c r="AB7" i="36"/>
  <c r="Z7" i="36"/>
  <c r="U7" i="36"/>
  <c r="S7" i="36"/>
  <c r="N7" i="36"/>
  <c r="L7" i="36"/>
  <c r="G7" i="36"/>
  <c r="E6" i="38" s="1"/>
  <c r="E7" i="36"/>
  <c r="AB6" i="36"/>
  <c r="Z6" i="36"/>
  <c r="U6" i="36"/>
  <c r="S6" i="36"/>
  <c r="N6" i="36"/>
  <c r="L6" i="36"/>
  <c r="G6" i="36"/>
  <c r="E5" i="38" s="1"/>
  <c r="E6" i="36"/>
  <c r="N134" i="35"/>
  <c r="E109" i="35"/>
  <c r="N59" i="35"/>
  <c r="N14" i="35"/>
  <c r="N54" i="35"/>
  <c r="G4" i="35"/>
  <c r="E4" i="35"/>
  <c r="M55" i="34"/>
  <c r="L55" i="34" s="1"/>
  <c r="C55" i="34"/>
  <c r="M54" i="34"/>
  <c r="L54" i="34" s="1"/>
  <c r="C54" i="34"/>
  <c r="M53" i="34"/>
  <c r="L53" i="34" s="1"/>
  <c r="C53" i="34"/>
  <c r="M52" i="34"/>
  <c r="L52" i="34" s="1"/>
  <c r="C52" i="34"/>
  <c r="W55" i="34"/>
  <c r="M51" i="34"/>
  <c r="L51" i="34" s="1"/>
  <c r="C51" i="34"/>
  <c r="M50" i="34"/>
  <c r="L50" i="34" s="1"/>
  <c r="C50" i="34"/>
  <c r="M49" i="34"/>
  <c r="L49" i="34" s="1"/>
  <c r="C49" i="34"/>
  <c r="M48" i="34"/>
  <c r="L48" i="34"/>
  <c r="C48" i="34"/>
  <c r="M47" i="34"/>
  <c r="L47" i="34" s="1"/>
  <c r="C47" i="34"/>
  <c r="M46" i="34"/>
  <c r="L46" i="34"/>
  <c r="C46" i="34"/>
  <c r="M45" i="34"/>
  <c r="L45" i="34" s="1"/>
  <c r="C45" i="34"/>
  <c r="M44" i="34"/>
  <c r="L44" i="34" s="1"/>
  <c r="C44" i="34"/>
  <c r="W46" i="34"/>
  <c r="M43" i="34"/>
  <c r="L43" i="34" s="1"/>
  <c r="C43" i="34"/>
  <c r="M42" i="34"/>
  <c r="L42" i="34" s="1"/>
  <c r="C42" i="34"/>
  <c r="M41" i="34"/>
  <c r="L41" i="34" s="1"/>
  <c r="C41" i="34"/>
  <c r="M40" i="34"/>
  <c r="L40" i="34" s="1"/>
  <c r="C40" i="34"/>
  <c r="M39" i="34"/>
  <c r="L39" i="34"/>
  <c r="C39" i="34"/>
  <c r="M38" i="34"/>
  <c r="L38" i="34" s="1"/>
  <c r="C38" i="34"/>
  <c r="M37" i="34"/>
  <c r="L37" i="34"/>
  <c r="C37" i="34"/>
  <c r="M36" i="34"/>
  <c r="L36" i="34" s="1"/>
  <c r="C36" i="34"/>
  <c r="M35" i="34"/>
  <c r="L35" i="34" s="1"/>
  <c r="C35" i="34"/>
  <c r="M34" i="34"/>
  <c r="L34" i="34" s="1"/>
  <c r="C34" i="34"/>
  <c r="M33" i="34"/>
  <c r="L33" i="34" s="1"/>
  <c r="C33" i="34"/>
  <c r="M32" i="34"/>
  <c r="L32" i="34" s="1"/>
  <c r="C32" i="34"/>
  <c r="M31" i="34"/>
  <c r="L31" i="34"/>
  <c r="C31" i="34"/>
  <c r="M30" i="34"/>
  <c r="L30" i="34" s="1"/>
  <c r="C30" i="34"/>
  <c r="M29" i="34"/>
  <c r="L29" i="34"/>
  <c r="C29" i="34"/>
  <c r="M28" i="34"/>
  <c r="L28" i="34" s="1"/>
  <c r="C28" i="34"/>
  <c r="M27" i="34"/>
  <c r="L27" i="34" s="1"/>
  <c r="C27" i="34"/>
  <c r="M26" i="34"/>
  <c r="L26" i="34" s="1"/>
  <c r="C26" i="34"/>
  <c r="M25" i="34"/>
  <c r="L25" i="34" s="1"/>
  <c r="C25" i="34"/>
  <c r="M24" i="34"/>
  <c r="L24" i="34" s="1"/>
  <c r="C24" i="34"/>
  <c r="W27" i="34"/>
  <c r="L23" i="34"/>
  <c r="C23" i="34"/>
  <c r="M22" i="34"/>
  <c r="L22" i="34" s="1"/>
  <c r="C22" i="34"/>
  <c r="M21" i="34"/>
  <c r="L21" i="34"/>
  <c r="C21" i="34"/>
  <c r="M20" i="34"/>
  <c r="L20" i="34" s="1"/>
  <c r="C20" i="34"/>
  <c r="M19" i="34"/>
  <c r="L19" i="34" s="1"/>
  <c r="C19" i="34"/>
  <c r="M18" i="34"/>
  <c r="L18" i="34" s="1"/>
  <c r="C18" i="34"/>
  <c r="M17" i="34"/>
  <c r="L17" i="34" s="1"/>
  <c r="C17" i="34"/>
  <c r="M16" i="34"/>
  <c r="L16" i="34" s="1"/>
  <c r="C16" i="34"/>
  <c r="M15" i="34"/>
  <c r="L15" i="34"/>
  <c r="C15" i="34"/>
  <c r="M14" i="34"/>
  <c r="C14" i="34"/>
  <c r="M13" i="34"/>
  <c r="L13" i="34" s="1"/>
  <c r="C13" i="34"/>
  <c r="M12" i="34"/>
  <c r="C12" i="34"/>
  <c r="M11" i="34"/>
  <c r="L11" i="34"/>
  <c r="C11" i="34"/>
  <c r="M10" i="34"/>
  <c r="C10" i="34"/>
  <c r="M9" i="34"/>
  <c r="C9" i="34"/>
  <c r="M8" i="34"/>
  <c r="C8" i="34"/>
  <c r="O7" i="34"/>
  <c r="N7" i="34"/>
  <c r="N6" i="34"/>
  <c r="B12" i="33"/>
  <c r="G3" i="33"/>
  <c r="AH122" i="25"/>
  <c r="AH72" i="25"/>
  <c r="AH123" i="25"/>
  <c r="AH14" i="25"/>
  <c r="AH41" i="25"/>
  <c r="AH136" i="25"/>
  <c r="AH4" i="25"/>
  <c r="AH22" i="25"/>
  <c r="AH96" i="25"/>
  <c r="AH62" i="25"/>
  <c r="AH141" i="25"/>
  <c r="AH47" i="25"/>
  <c r="AH129" i="25"/>
  <c r="AH39" i="25"/>
  <c r="AH100" i="25"/>
  <c r="AH143" i="25"/>
  <c r="N150" i="20"/>
  <c r="N93" i="20"/>
  <c r="N139" i="20"/>
  <c r="G4" i="20"/>
  <c r="E4" i="20"/>
  <c r="F4" i="22"/>
  <c r="F5" i="22"/>
  <c r="F6" i="22"/>
  <c r="F7" i="22"/>
  <c r="F8" i="22"/>
  <c r="F9" i="22"/>
  <c r="F10" i="22"/>
  <c r="F11" i="22"/>
  <c r="F15" i="22"/>
  <c r="F16" i="22"/>
  <c r="F17" i="22"/>
  <c r="F18" i="22"/>
  <c r="F19" i="22"/>
  <c r="F20" i="22"/>
  <c r="F21" i="22"/>
  <c r="F22" i="22"/>
  <c r="F23" i="22"/>
  <c r="F24" i="22"/>
  <c r="F28" i="22"/>
  <c r="F29" i="22"/>
  <c r="F30" i="22"/>
  <c r="F31" i="22"/>
  <c r="F32" i="22"/>
  <c r="F33" i="22"/>
  <c r="F34" i="22"/>
  <c r="F35" i="22"/>
  <c r="F36" i="22"/>
  <c r="F37" i="22"/>
  <c r="F41" i="22"/>
  <c r="F42" i="22"/>
  <c r="F43" i="22"/>
  <c r="F44" i="22"/>
  <c r="F45" i="22"/>
  <c r="F46" i="22"/>
  <c r="F47" i="22"/>
  <c r="F48" i="22"/>
  <c r="F49" i="22"/>
  <c r="F50" i="22"/>
  <c r="F54" i="22"/>
  <c r="F55" i="22"/>
  <c r="F56" i="22"/>
  <c r="F57" i="22"/>
  <c r="F58" i="22"/>
  <c r="F59" i="22"/>
  <c r="F60" i="22"/>
  <c r="F61" i="22"/>
  <c r="F62" i="22"/>
  <c r="F63" i="22"/>
  <c r="F67" i="22"/>
  <c r="F68" i="22"/>
  <c r="F69" i="22"/>
  <c r="F70" i="22"/>
  <c r="F71" i="22"/>
  <c r="F72" i="22"/>
  <c r="F73" i="22"/>
  <c r="F74" i="22"/>
  <c r="F75" i="22"/>
  <c r="F76" i="22"/>
  <c r="F80" i="22"/>
  <c r="F81" i="22"/>
  <c r="F82" i="22"/>
  <c r="F83" i="22"/>
  <c r="F84" i="22"/>
  <c r="F85" i="22"/>
  <c r="F86" i="22"/>
  <c r="F87" i="22"/>
  <c r="F88" i="22"/>
  <c r="F89" i="22"/>
  <c r="F93" i="22"/>
  <c r="F94" i="22"/>
  <c r="F95" i="22"/>
  <c r="F96" i="22"/>
  <c r="F97" i="22"/>
  <c r="F98" i="22"/>
  <c r="F99" i="22"/>
  <c r="F100" i="22"/>
  <c r="F101" i="22"/>
  <c r="F102" i="22"/>
  <c r="F106" i="22"/>
  <c r="F107" i="22"/>
  <c r="F108" i="22"/>
  <c r="F109" i="22"/>
  <c r="F110" i="22"/>
  <c r="F111" i="22"/>
  <c r="F112" i="22"/>
  <c r="F113" i="22"/>
  <c r="F114" i="22"/>
  <c r="F115" i="22"/>
  <c r="F119" i="22"/>
  <c r="F120" i="22"/>
  <c r="F121" i="22"/>
  <c r="F122" i="22"/>
  <c r="F123" i="22"/>
  <c r="F124" i="22"/>
  <c r="F125" i="22"/>
  <c r="F126" i="22"/>
  <c r="F127" i="22"/>
  <c r="F128" i="22"/>
  <c r="F132" i="22"/>
  <c r="F133" i="22"/>
  <c r="F134" i="22"/>
  <c r="F135" i="22"/>
  <c r="F136" i="22"/>
  <c r="F137" i="22"/>
  <c r="F138" i="22"/>
  <c r="F139" i="22"/>
  <c r="F140" i="22"/>
  <c r="F141" i="22"/>
  <c r="F145" i="22"/>
  <c r="F146" i="22"/>
  <c r="F147" i="22"/>
  <c r="F148" i="22"/>
  <c r="F149" i="22"/>
  <c r="F150" i="22"/>
  <c r="F151" i="22"/>
  <c r="F152" i="22"/>
  <c r="F153" i="22"/>
  <c r="F154" i="22"/>
  <c r="F158" i="22"/>
  <c r="F3" i="22"/>
  <c r="G3" i="10"/>
  <c r="I2" i="17"/>
  <c r="L6" i="17"/>
  <c r="N6" i="17"/>
  <c r="E17" i="21" s="1"/>
  <c r="L7" i="17"/>
  <c r="N7" i="17"/>
  <c r="E18" i="21" s="1"/>
  <c r="L8" i="17"/>
  <c r="N8" i="17"/>
  <c r="E19" i="21" s="1"/>
  <c r="L9" i="17"/>
  <c r="N9" i="17"/>
  <c r="E20" i="21" s="1"/>
  <c r="L10" i="17"/>
  <c r="N10" i="17"/>
  <c r="E21" i="21" s="1"/>
  <c r="L11" i="17"/>
  <c r="N11" i="17"/>
  <c r="L12" i="17"/>
  <c r="N12" i="17"/>
  <c r="L13" i="17"/>
  <c r="N13" i="17"/>
  <c r="E24" i="21" s="1"/>
  <c r="L14" i="17"/>
  <c r="N14" i="17"/>
  <c r="E25" i="21" s="1"/>
  <c r="L15" i="17"/>
  <c r="N15" i="17"/>
  <c r="L16" i="17"/>
  <c r="N16" i="17"/>
  <c r="L17" i="17"/>
  <c r="N17" i="17"/>
  <c r="E28" i="21" s="1"/>
  <c r="B2" i="17"/>
  <c r="E6" i="17"/>
  <c r="G6" i="17"/>
  <c r="E5" i="21" s="1"/>
  <c r="E7" i="17"/>
  <c r="G7" i="17"/>
  <c r="E6" i="21" s="1"/>
  <c r="E8" i="17"/>
  <c r="G8" i="17"/>
  <c r="E7" i="21" s="1"/>
  <c r="E9" i="17"/>
  <c r="G9" i="17"/>
  <c r="E8" i="21" s="1"/>
  <c r="E10" i="17"/>
  <c r="G10" i="17"/>
  <c r="E9" i="21" s="1"/>
  <c r="E11" i="17"/>
  <c r="G11" i="17"/>
  <c r="E10" i="21" s="1"/>
  <c r="E12" i="17"/>
  <c r="G12" i="17"/>
  <c r="E11" i="21" s="1"/>
  <c r="E13" i="17"/>
  <c r="G13" i="17"/>
  <c r="E12" i="21" s="1"/>
  <c r="E14" i="17"/>
  <c r="G14" i="17"/>
  <c r="E13" i="21" s="1"/>
  <c r="E15" i="17"/>
  <c r="G15" i="17"/>
  <c r="E14" i="21" s="1"/>
  <c r="E16" i="17"/>
  <c r="G16" i="17"/>
  <c r="E15" i="21" s="1"/>
  <c r="E17" i="17"/>
  <c r="G17" i="17"/>
  <c r="E16" i="21" s="1"/>
  <c r="AD5" i="24"/>
  <c r="A2" i="21"/>
  <c r="D5" i="21"/>
  <c r="J5" i="21"/>
  <c r="D6" i="21"/>
  <c r="J6" i="21"/>
  <c r="D7" i="21"/>
  <c r="J7" i="21"/>
  <c r="D8" i="21"/>
  <c r="J8" i="21"/>
  <c r="D9" i="21"/>
  <c r="J9" i="21"/>
  <c r="D10" i="21"/>
  <c r="J10" i="21"/>
  <c r="D11" i="21"/>
  <c r="J11" i="21"/>
  <c r="D12" i="21"/>
  <c r="J12" i="21"/>
  <c r="D13" i="21"/>
  <c r="J13" i="21"/>
  <c r="D14" i="21"/>
  <c r="J14" i="21"/>
  <c r="D15" i="21"/>
  <c r="J15" i="21"/>
  <c r="D16" i="21"/>
  <c r="J16" i="21"/>
  <c r="B2" i="18"/>
  <c r="I2" i="18"/>
  <c r="P2" i="18"/>
  <c r="W2" i="18"/>
  <c r="E6" i="18"/>
  <c r="G6" i="18"/>
  <c r="K5" i="21" s="1"/>
  <c r="L6" i="18"/>
  <c r="N6" i="18"/>
  <c r="K17" i="21" s="1"/>
  <c r="S6" i="18"/>
  <c r="U6" i="18"/>
  <c r="Z6" i="18"/>
  <c r="AB6" i="18"/>
  <c r="E7" i="18"/>
  <c r="G7" i="18"/>
  <c r="K6" i="21" s="1"/>
  <c r="L7" i="18"/>
  <c r="N7" i="18"/>
  <c r="K18" i="21" s="1"/>
  <c r="S7" i="18"/>
  <c r="U7" i="18"/>
  <c r="Z7" i="18"/>
  <c r="AB7" i="18"/>
  <c r="K42" i="21" s="1"/>
  <c r="E8" i="18"/>
  <c r="G8" i="18"/>
  <c r="K7" i="21" s="1"/>
  <c r="L8" i="18"/>
  <c r="N8" i="18"/>
  <c r="K19" i="21" s="1"/>
  <c r="S8" i="18"/>
  <c r="U8" i="18"/>
  <c r="Z8" i="18"/>
  <c r="AB8" i="18"/>
  <c r="E9" i="18"/>
  <c r="G9" i="18"/>
  <c r="K8" i="21" s="1"/>
  <c r="L9" i="18"/>
  <c r="N9" i="18"/>
  <c r="S9" i="18"/>
  <c r="U9" i="18"/>
  <c r="Z9" i="18"/>
  <c r="AB9" i="18"/>
  <c r="E10" i="18"/>
  <c r="G10" i="18"/>
  <c r="K9" i="21" s="1"/>
  <c r="L10" i="18"/>
  <c r="N10" i="18"/>
  <c r="S10" i="18"/>
  <c r="U10" i="18"/>
  <c r="Z10" i="18"/>
  <c r="AB10" i="18"/>
  <c r="E11" i="18"/>
  <c r="G11" i="18"/>
  <c r="K10" i="21" s="1"/>
  <c r="L11" i="18"/>
  <c r="N11" i="18"/>
  <c r="S11" i="18"/>
  <c r="U11" i="18"/>
  <c r="Z11" i="18"/>
  <c r="AB11" i="18"/>
  <c r="E12" i="18"/>
  <c r="G12" i="18"/>
  <c r="K11" i="21" s="1"/>
  <c r="L12" i="18"/>
  <c r="N12" i="18"/>
  <c r="K23" i="21" s="1"/>
  <c r="S12" i="18"/>
  <c r="U12" i="18"/>
  <c r="Z12" i="18"/>
  <c r="AB12" i="18"/>
  <c r="E13" i="18"/>
  <c r="G13" i="18"/>
  <c r="K12" i="21" s="1"/>
  <c r="L13" i="18"/>
  <c r="N13" i="18"/>
  <c r="S13" i="18"/>
  <c r="U13" i="18"/>
  <c r="Z13" i="18"/>
  <c r="AB13" i="18"/>
  <c r="E14" i="18"/>
  <c r="G14" i="18"/>
  <c r="K13" i="21" s="1"/>
  <c r="L14" i="18"/>
  <c r="N14" i="18"/>
  <c r="K25" i="21" s="1"/>
  <c r="S14" i="18"/>
  <c r="U14" i="18"/>
  <c r="Z14" i="18"/>
  <c r="AB14" i="18"/>
  <c r="E15" i="18"/>
  <c r="G15" i="18"/>
  <c r="K14" i="21" s="1"/>
  <c r="L15" i="18"/>
  <c r="N15" i="18"/>
  <c r="S15" i="18"/>
  <c r="U15" i="18"/>
  <c r="Z15" i="18"/>
  <c r="AB15" i="18"/>
  <c r="E16" i="18"/>
  <c r="G16" i="18"/>
  <c r="K15" i="21" s="1"/>
  <c r="L16" i="18"/>
  <c r="N16" i="18"/>
  <c r="K27" i="21" s="1"/>
  <c r="S16" i="18"/>
  <c r="U16" i="18"/>
  <c r="Z16" i="18"/>
  <c r="AB16" i="18"/>
  <c r="E17" i="18"/>
  <c r="G17" i="18"/>
  <c r="K16" i="21" s="1"/>
  <c r="L17" i="18"/>
  <c r="N17" i="18"/>
  <c r="K28" i="21" s="1"/>
  <c r="S17" i="18"/>
  <c r="U17" i="18"/>
  <c r="Z17" i="18"/>
  <c r="AB17" i="18"/>
  <c r="P2" i="17"/>
  <c r="W2" i="17"/>
  <c r="S6" i="17"/>
  <c r="U6" i="17"/>
  <c r="Z6" i="17"/>
  <c r="AB6" i="17"/>
  <c r="S7" i="17"/>
  <c r="U7" i="17"/>
  <c r="Z7" i="17"/>
  <c r="AB7" i="17"/>
  <c r="S8" i="17"/>
  <c r="U8" i="17"/>
  <c r="Z8" i="17"/>
  <c r="AB8" i="17"/>
  <c r="S9" i="17"/>
  <c r="U9" i="17"/>
  <c r="Z9" i="17"/>
  <c r="AB9" i="17"/>
  <c r="S10" i="17"/>
  <c r="U10" i="17"/>
  <c r="Z10" i="17"/>
  <c r="AB10" i="17"/>
  <c r="S11" i="17"/>
  <c r="U11" i="17"/>
  <c r="Z11" i="17"/>
  <c r="AB11" i="17"/>
  <c r="S12" i="17"/>
  <c r="U12" i="17"/>
  <c r="E35" i="21" s="1"/>
  <c r="Z12" i="17"/>
  <c r="AB12" i="17"/>
  <c r="S13" i="17"/>
  <c r="U13" i="17"/>
  <c r="Z13" i="17"/>
  <c r="AB13" i="17"/>
  <c r="S14" i="17"/>
  <c r="U14" i="17"/>
  <c r="Z14" i="17"/>
  <c r="AB14" i="17"/>
  <c r="S15" i="17"/>
  <c r="U15" i="17"/>
  <c r="Z15" i="17"/>
  <c r="AB15" i="17"/>
  <c r="S16" i="17"/>
  <c r="U16" i="17"/>
  <c r="Z16" i="17"/>
  <c r="AB16" i="17"/>
  <c r="S17" i="17"/>
  <c r="U17" i="17"/>
  <c r="E40" i="21" s="1"/>
  <c r="Z17" i="17"/>
  <c r="AB17" i="17"/>
  <c r="A2" i="20"/>
  <c r="B2" i="1"/>
  <c r="P2" i="1"/>
  <c r="P3" i="1"/>
  <c r="B4" i="1"/>
  <c r="N6" i="1"/>
  <c r="N7" i="1"/>
  <c r="O7" i="1"/>
  <c r="C24" i="1"/>
  <c r="C25" i="1"/>
  <c r="C26" i="1"/>
  <c r="C27" i="1"/>
  <c r="C28" i="1"/>
  <c r="C29" i="1"/>
  <c r="C30" i="1"/>
  <c r="C31" i="1"/>
  <c r="C8" i="1"/>
  <c r="C9" i="1"/>
  <c r="C10" i="1"/>
  <c r="C11" i="1"/>
  <c r="C12" i="1"/>
  <c r="C13" i="1"/>
  <c r="C14" i="1"/>
  <c r="C15" i="1"/>
  <c r="C21" i="1"/>
  <c r="C22" i="1"/>
  <c r="C23" i="1"/>
  <c r="C16" i="1"/>
  <c r="C17" i="1"/>
  <c r="C18" i="1"/>
  <c r="E76" i="20"/>
  <c r="C19" i="1"/>
  <c r="C36" i="1"/>
  <c r="C37" i="1"/>
  <c r="C38" i="1"/>
  <c r="C39" i="1"/>
  <c r="C40" i="1"/>
  <c r="C41" i="1"/>
  <c r="C42" i="1"/>
  <c r="C43" i="1"/>
  <c r="C32" i="1"/>
  <c r="C33" i="1"/>
  <c r="C34" i="1"/>
  <c r="C35" i="1"/>
  <c r="C44" i="1"/>
  <c r="C45" i="1"/>
  <c r="C46" i="1"/>
  <c r="C47" i="1"/>
  <c r="C48" i="1"/>
  <c r="C49" i="1"/>
  <c r="C50" i="1"/>
  <c r="C51" i="1"/>
  <c r="C52" i="1"/>
  <c r="C53" i="1"/>
  <c r="C54" i="1"/>
  <c r="C55" i="1"/>
  <c r="C11" i="10"/>
  <c r="B4" i="17" s="1"/>
  <c r="B4" i="18" s="1"/>
  <c r="D11" i="10"/>
  <c r="D10" i="10" s="1"/>
  <c r="I11" i="10"/>
  <c r="K11" i="10"/>
  <c r="B12" i="10"/>
  <c r="D17" i="21"/>
  <c r="C12" i="10"/>
  <c r="I4" i="17" s="1"/>
  <c r="I4" i="18" s="1"/>
  <c r="D12" i="10"/>
  <c r="I12" i="10"/>
  <c r="K12" i="10"/>
  <c r="L12" i="10" s="1"/>
  <c r="C13" i="10"/>
  <c r="P4" i="17" s="1"/>
  <c r="P4" i="18" s="1"/>
  <c r="D13" i="10"/>
  <c r="I13" i="10"/>
  <c r="J13" i="10" s="1"/>
  <c r="K13" i="10"/>
  <c r="L13" i="10" s="1"/>
  <c r="C14" i="10"/>
  <c r="W4" i="17" s="1"/>
  <c r="W4" i="18" s="1"/>
  <c r="D14" i="10"/>
  <c r="I14" i="10"/>
  <c r="K14" i="10"/>
  <c r="L14" i="10" s="1"/>
  <c r="C24" i="10"/>
  <c r="E24" i="10"/>
  <c r="C25" i="10"/>
  <c r="E25" i="10"/>
  <c r="C26" i="10"/>
  <c r="E26" i="10"/>
  <c r="C27" i="10"/>
  <c r="E27" i="10"/>
  <c r="C28" i="10"/>
  <c r="E28" i="10"/>
  <c r="C29" i="10"/>
  <c r="E29" i="10"/>
  <c r="C30" i="10"/>
  <c r="E30" i="10"/>
  <c r="C31" i="10"/>
  <c r="E31" i="10"/>
  <c r="C32" i="10"/>
  <c r="E32" i="10"/>
  <c r="C33" i="10"/>
  <c r="E33" i="10"/>
  <c r="C34" i="10"/>
  <c r="E34" i="10"/>
  <c r="C35" i="10"/>
  <c r="E35" i="10"/>
  <c r="C36" i="10"/>
  <c r="E36" i="10"/>
  <c r="C37" i="10"/>
  <c r="E37" i="10"/>
  <c r="C38" i="10"/>
  <c r="E38" i="10"/>
  <c r="C39" i="10"/>
  <c r="E39" i="10"/>
  <c r="C40" i="10"/>
  <c r="E40" i="10"/>
  <c r="C41" i="10"/>
  <c r="E41" i="10"/>
  <c r="C42" i="10"/>
  <c r="E42" i="10"/>
  <c r="C43" i="10"/>
  <c r="E43" i="10"/>
  <c r="C47" i="10"/>
  <c r="E47" i="10"/>
  <c r="C48" i="10"/>
  <c r="E48" i="10"/>
  <c r="C49" i="10"/>
  <c r="E49" i="10"/>
  <c r="C50" i="10"/>
  <c r="E50" i="10"/>
  <c r="C51" i="10"/>
  <c r="E51" i="10"/>
  <c r="C52" i="10"/>
  <c r="E52" i="10"/>
  <c r="C53" i="10"/>
  <c r="E53" i="10"/>
  <c r="C54" i="10"/>
  <c r="E54" i="10"/>
  <c r="C55" i="10"/>
  <c r="E55" i="10"/>
  <c r="C56" i="10"/>
  <c r="E56" i="10"/>
  <c r="C57" i="10"/>
  <c r="E57" i="10"/>
  <c r="C58" i="10"/>
  <c r="E58" i="10"/>
  <c r="C59" i="10"/>
  <c r="E59" i="10"/>
  <c r="C60" i="10"/>
  <c r="E60" i="10"/>
  <c r="C61" i="10"/>
  <c r="E61" i="10"/>
  <c r="C62" i="10"/>
  <c r="E62" i="10"/>
  <c r="C63" i="10"/>
  <c r="E63" i="10"/>
  <c r="C64" i="10"/>
  <c r="E64" i="10"/>
  <c r="C65" i="10"/>
  <c r="E65" i="10"/>
  <c r="C66" i="10"/>
  <c r="E66" i="10"/>
  <c r="B1" i="17"/>
  <c r="W1" i="17"/>
  <c r="E23" i="21"/>
  <c r="AD12" i="24"/>
  <c r="N129" i="35"/>
  <c r="AD9" i="24"/>
  <c r="N102" i="35"/>
  <c r="K25" i="38"/>
  <c r="K23" i="38"/>
  <c r="K15" i="38"/>
  <c r="B4" i="37"/>
  <c r="W30" i="40"/>
  <c r="M14" i="39"/>
  <c r="N14" i="39" s="1"/>
  <c r="J19" i="21"/>
  <c r="D27" i="38"/>
  <c r="J23" i="38"/>
  <c r="J21" i="38"/>
  <c r="D18" i="38"/>
  <c r="J28" i="38"/>
  <c r="J26" i="38"/>
  <c r="D23" i="38"/>
  <c r="J19" i="38"/>
  <c r="J17" i="38"/>
  <c r="E73" i="35"/>
  <c r="E32" i="35"/>
  <c r="D28" i="38"/>
  <c r="D26" i="38"/>
  <c r="J22" i="38"/>
  <c r="D21" i="38"/>
  <c r="D19" i="38"/>
  <c r="E97" i="35"/>
  <c r="E20" i="38"/>
  <c r="E24" i="38"/>
  <c r="B1" i="37"/>
  <c r="J25" i="38"/>
  <c r="J20" i="38"/>
  <c r="J27" i="38"/>
  <c r="W1" i="37"/>
  <c r="W1" i="36"/>
  <c r="P1" i="37"/>
  <c r="P1" i="36"/>
  <c r="A1" i="35"/>
  <c r="I1" i="37"/>
  <c r="I1" i="36"/>
  <c r="B13" i="33"/>
  <c r="K24" i="44"/>
  <c r="K22" i="44"/>
  <c r="J27" i="44"/>
  <c r="J26" i="44"/>
  <c r="J22" i="44"/>
  <c r="J21" i="44"/>
  <c r="J17" i="44"/>
  <c r="E18" i="44"/>
  <c r="D22" i="44"/>
  <c r="D20" i="44"/>
  <c r="D17" i="44"/>
  <c r="D25" i="44"/>
  <c r="W1" i="43"/>
  <c r="P1" i="42"/>
  <c r="P1" i="43"/>
  <c r="I1" i="42"/>
  <c r="I1" i="43"/>
  <c r="B1" i="43"/>
  <c r="W1" i="42"/>
  <c r="B1" i="42"/>
  <c r="F77" i="41"/>
  <c r="D27" i="44"/>
  <c r="D40" i="38"/>
  <c r="E58" i="35"/>
  <c r="E150" i="35"/>
  <c r="E138" i="35"/>
  <c r="E25" i="35"/>
  <c r="B14" i="33"/>
  <c r="E89" i="35"/>
  <c r="E72" i="35"/>
  <c r="AD4" i="24"/>
  <c r="N127" i="41"/>
  <c r="K19" i="44"/>
  <c r="K9" i="44"/>
  <c r="K10" i="45"/>
  <c r="F136" i="41"/>
  <c r="J14" i="39"/>
  <c r="J13" i="45"/>
  <c r="J12" i="45"/>
  <c r="N66" i="47"/>
  <c r="N130" i="47"/>
  <c r="N30" i="47"/>
  <c r="N79" i="47"/>
  <c r="W32" i="46"/>
  <c r="W40" i="46"/>
  <c r="W48" i="46"/>
  <c r="W25" i="46"/>
  <c r="W33" i="46"/>
  <c r="W34" i="46"/>
  <c r="W49" i="46"/>
  <c r="W50" i="46"/>
  <c r="M13" i="45"/>
  <c r="N13" i="45"/>
  <c r="L12" i="45"/>
  <c r="F60" i="20"/>
  <c r="F76" i="20"/>
  <c r="F25" i="47"/>
  <c r="F9" i="47"/>
  <c r="F64" i="20"/>
  <c r="N35" i="47"/>
  <c r="N51" i="47"/>
  <c r="E160" i="47"/>
  <c r="E157" i="47"/>
  <c r="E156" i="47"/>
  <c r="E149" i="47"/>
  <c r="E148" i="47"/>
  <c r="E147" i="47"/>
  <c r="E142" i="47"/>
  <c r="E140" i="47"/>
  <c r="F122" i="47"/>
  <c r="F116" i="47"/>
  <c r="E91" i="47"/>
  <c r="F91" i="47"/>
  <c r="E87" i="47"/>
  <c r="E83" i="47"/>
  <c r="F83" i="47"/>
  <c r="N49" i="47"/>
  <c r="N138" i="47"/>
  <c r="E134" i="47"/>
  <c r="E120" i="47"/>
  <c r="F101" i="47"/>
  <c r="F95" i="47"/>
  <c r="E81" i="47"/>
  <c r="F81" i="47"/>
  <c r="E43" i="47"/>
  <c r="E39" i="47"/>
  <c r="E35" i="47"/>
  <c r="E31" i="47"/>
  <c r="E29" i="47"/>
  <c r="E27" i="47"/>
  <c r="E23" i="47"/>
  <c r="F43" i="47"/>
  <c r="F39" i="47"/>
  <c r="F35" i="47"/>
  <c r="F31" i="47"/>
  <c r="F29" i="47"/>
  <c r="F27" i="47"/>
  <c r="F23" i="47"/>
  <c r="E38" i="47"/>
  <c r="E34" i="47"/>
  <c r="E22" i="47"/>
  <c r="E153" i="20"/>
  <c r="E53" i="41"/>
  <c r="F120" i="41"/>
  <c r="F53" i="35"/>
  <c r="F145" i="20"/>
  <c r="E119" i="35"/>
  <c r="E145" i="20"/>
  <c r="E81" i="35"/>
  <c r="F116" i="35"/>
  <c r="E116" i="35"/>
  <c r="F131" i="20"/>
  <c r="F71" i="35"/>
  <c r="E81" i="20"/>
  <c r="F72" i="20"/>
  <c r="E72" i="20"/>
  <c r="E50" i="35"/>
  <c r="E102" i="35"/>
  <c r="E70" i="35"/>
  <c r="E113" i="35"/>
  <c r="E117" i="35"/>
  <c r="F120" i="35"/>
  <c r="F93" i="35"/>
  <c r="E93" i="35"/>
  <c r="F130" i="35"/>
  <c r="E130" i="35"/>
  <c r="F64" i="41"/>
  <c r="E64" i="41"/>
  <c r="F70" i="35"/>
  <c r="F30" i="35"/>
  <c r="F109" i="35"/>
  <c r="E43" i="35"/>
  <c r="N57" i="35"/>
  <c r="F68" i="35"/>
  <c r="E129" i="20"/>
  <c r="F115" i="35"/>
  <c r="F54" i="35"/>
  <c r="F69" i="35"/>
  <c r="E127" i="20"/>
  <c r="F127" i="20"/>
  <c r="F125" i="20"/>
  <c r="E82" i="35"/>
  <c r="F82" i="35"/>
  <c r="F96" i="20"/>
  <c r="E96" i="20"/>
  <c r="F88" i="35"/>
  <c r="E88" i="35"/>
  <c r="F92" i="35"/>
  <c r="F84" i="35"/>
  <c r="E84" i="35"/>
  <c r="F13" i="35"/>
  <c r="E56" i="20"/>
  <c r="E116" i="20"/>
  <c r="F12" i="41"/>
  <c r="F135" i="20"/>
  <c r="F143" i="20"/>
  <c r="F74" i="20"/>
  <c r="E120" i="35"/>
  <c r="F94" i="20"/>
  <c r="F77" i="35"/>
  <c r="F49" i="35"/>
  <c r="E98" i="20"/>
  <c r="E12" i="35"/>
  <c r="E21" i="41"/>
  <c r="E17" i="41"/>
  <c r="F17" i="41"/>
  <c r="E24" i="41"/>
  <c r="E40" i="41"/>
  <c r="F37" i="41"/>
  <c r="L13" i="39"/>
  <c r="K10" i="39"/>
  <c r="F40" i="41"/>
  <c r="I10" i="39"/>
  <c r="E7" i="44"/>
  <c r="F28" i="41"/>
  <c r="E16" i="41"/>
  <c r="F24" i="41"/>
  <c r="F16" i="41"/>
  <c r="F13" i="41"/>
  <c r="E12" i="41"/>
  <c r="E37" i="41"/>
  <c r="E13" i="41"/>
  <c r="K37" i="38"/>
  <c r="J13" i="33"/>
  <c r="W47" i="34"/>
  <c r="W44" i="34"/>
  <c r="E117" i="20"/>
  <c r="F28" i="35"/>
  <c r="F42" i="35"/>
  <c r="W21" i="46"/>
  <c r="W23" i="46"/>
  <c r="E113" i="20"/>
  <c r="F56" i="20"/>
  <c r="F17" i="35"/>
  <c r="F41" i="35"/>
  <c r="E39" i="35"/>
  <c r="E17" i="35"/>
  <c r="E111" i="20"/>
  <c r="E24" i="35"/>
  <c r="E41" i="35"/>
  <c r="E38" i="35"/>
  <c r="F27" i="35"/>
  <c r="E26" i="35"/>
  <c r="E13" i="35"/>
  <c r="E28" i="35"/>
  <c r="E30" i="35"/>
  <c r="F114" i="20"/>
  <c r="AH130" i="25"/>
  <c r="AH38" i="25"/>
  <c r="AH134" i="25"/>
  <c r="AH95" i="25"/>
  <c r="AH94" i="25"/>
  <c r="AH91" i="25"/>
  <c r="AH82" i="25"/>
  <c r="AH114" i="25"/>
  <c r="AH124" i="25"/>
  <c r="AH86" i="25"/>
  <c r="AH102" i="25"/>
  <c r="AH142" i="25"/>
  <c r="AH140" i="25"/>
  <c r="AH98" i="25"/>
  <c r="AH36" i="25"/>
  <c r="AH108" i="25"/>
  <c r="AH110" i="25"/>
  <c r="E28" i="47"/>
  <c r="E146" i="47"/>
  <c r="H102" i="47"/>
  <c r="E27" i="41"/>
  <c r="E15" i="35"/>
  <c r="E23" i="35"/>
  <c r="F63" i="35"/>
  <c r="F15" i="35"/>
  <c r="F23" i="35"/>
  <c r="F39" i="35"/>
  <c r="E83" i="35"/>
  <c r="F107" i="35"/>
  <c r="E11" i="35"/>
  <c r="E55" i="35"/>
  <c r="F117" i="20"/>
  <c r="F69" i="20"/>
  <c r="E140" i="20"/>
  <c r="F73" i="20"/>
  <c r="E132" i="20"/>
  <c r="F134" i="20"/>
  <c r="E115" i="20"/>
  <c r="F146" i="20"/>
  <c r="E97" i="20"/>
  <c r="E93" i="20"/>
  <c r="E123" i="20"/>
  <c r="E128" i="20"/>
  <c r="E144" i="20"/>
  <c r="F78" i="20"/>
  <c r="F99" i="20"/>
  <c r="E146" i="20"/>
  <c r="F140" i="20"/>
  <c r="F67" i="20"/>
  <c r="F121" i="20"/>
  <c r="E58" i="20"/>
  <c r="F152" i="20"/>
  <c r="F36" i="47"/>
  <c r="E36" i="47"/>
  <c r="AH115" i="25"/>
  <c r="E142" i="20"/>
  <c r="F142" i="20"/>
  <c r="F130" i="20"/>
  <c r="E130" i="20"/>
  <c r="F71" i="20"/>
  <c r="E71" i="20"/>
  <c r="F108" i="20"/>
  <c r="F159" i="35"/>
  <c r="F113" i="35"/>
  <c r="E71" i="35"/>
  <c r="E69" i="35"/>
  <c r="F57" i="41"/>
  <c r="F158" i="47"/>
  <c r="E158" i="47"/>
  <c r="F154" i="47"/>
  <c r="E154" i="47"/>
  <c r="F144" i="47"/>
  <c r="E144" i="47"/>
  <c r="F140" i="47"/>
  <c r="E136" i="47"/>
  <c r="F130" i="47"/>
  <c r="F120" i="47"/>
  <c r="E116" i="47"/>
  <c r="E106" i="47"/>
  <c r="F102" i="47"/>
  <c r="E102" i="47"/>
  <c r="F88" i="47"/>
  <c r="E88" i="47"/>
  <c r="G65" i="47"/>
  <c r="E51" i="47"/>
  <c r="H51" i="47"/>
  <c r="F49" i="47"/>
  <c r="F47" i="47"/>
  <c r="F141" i="20"/>
  <c r="F159" i="20"/>
  <c r="E159" i="20"/>
  <c r="F155" i="20"/>
  <c r="E155" i="20"/>
  <c r="E108" i="35"/>
  <c r="F108" i="35"/>
  <c r="F104" i="35"/>
  <c r="F100" i="35"/>
  <c r="F96" i="35"/>
  <c r="F90" i="35"/>
  <c r="E76" i="35"/>
  <c r="F66" i="35"/>
  <c r="E66" i="35"/>
  <c r="E56" i="35"/>
  <c r="E52" i="35"/>
  <c r="F52" i="35"/>
  <c r="E34" i="35"/>
  <c r="F124" i="41"/>
  <c r="E108" i="41"/>
  <c r="E80" i="41"/>
  <c r="F80" i="41"/>
  <c r="F76" i="41"/>
  <c r="E56" i="41"/>
  <c r="E28" i="41"/>
  <c r="E161" i="47"/>
  <c r="F155" i="47"/>
  <c r="E155" i="47"/>
  <c r="F145" i="47"/>
  <c r="E145" i="47"/>
  <c r="E131" i="47"/>
  <c r="F131" i="47"/>
  <c r="E123" i="47"/>
  <c r="F121" i="47"/>
  <c r="E121" i="47"/>
  <c r="F117" i="47"/>
  <c r="E117" i="47"/>
  <c r="G113" i="47"/>
  <c r="E113" i="47"/>
  <c r="H113" i="47"/>
  <c r="F109" i="47"/>
  <c r="E109" i="47"/>
  <c r="F107" i="47"/>
  <c r="E107" i="47"/>
  <c r="E103" i="47"/>
  <c r="F103" i="47"/>
  <c r="F99" i="47"/>
  <c r="E99" i="47"/>
  <c r="F30" i="47"/>
  <c r="E30" i="47"/>
  <c r="F26" i="47"/>
  <c r="E26" i="47"/>
  <c r="F18" i="47"/>
  <c r="E18" i="47"/>
  <c r="E16" i="47"/>
  <c r="AH131" i="25"/>
  <c r="AH16" i="25"/>
  <c r="AH46" i="25"/>
  <c r="AH27" i="25"/>
  <c r="E128" i="35"/>
  <c r="F34" i="35"/>
  <c r="E118" i="35"/>
  <c r="F128" i="35"/>
  <c r="E90" i="35"/>
  <c r="E96" i="35"/>
  <c r="E76" i="41"/>
  <c r="F113" i="47"/>
  <c r="F62" i="35"/>
  <c r="F56" i="35"/>
  <c r="F94" i="35"/>
  <c r="F118" i="35"/>
  <c r="F76" i="35"/>
  <c r="E107" i="20"/>
  <c r="F153" i="20"/>
  <c r="F50" i="35"/>
  <c r="E99" i="20"/>
  <c r="E88" i="41"/>
  <c r="E120" i="41"/>
  <c r="H115" i="47"/>
  <c r="F153" i="47"/>
  <c r="E133" i="47"/>
  <c r="F133" i="47"/>
  <c r="E125" i="47"/>
  <c r="H76" i="47"/>
  <c r="F22" i="47"/>
  <c r="F131" i="35"/>
  <c r="F92" i="47"/>
  <c r="E69" i="47"/>
  <c r="F139" i="20"/>
  <c r="E139" i="20"/>
  <c r="E52" i="22"/>
  <c r="D55" i="41" s="1"/>
  <c r="E50" i="22"/>
  <c r="E102" i="22"/>
  <c r="D90" i="20" s="1"/>
  <c r="E124" i="41"/>
  <c r="E100" i="41"/>
  <c r="F52" i="41"/>
  <c r="F159" i="47"/>
  <c r="F146" i="47"/>
  <c r="F142" i="47"/>
  <c r="F158" i="35"/>
  <c r="F154" i="35"/>
  <c r="E64" i="35"/>
  <c r="E104" i="47"/>
  <c r="F161" i="47"/>
  <c r="E76" i="47"/>
  <c r="F76" i="47"/>
  <c r="F56" i="47"/>
  <c r="F77" i="47"/>
  <c r="E77" i="47"/>
  <c r="E75" i="47"/>
  <c r="F75" i="47"/>
  <c r="F125" i="47"/>
  <c r="F90" i="47"/>
  <c r="E150" i="22"/>
  <c r="D153" i="47" s="1"/>
  <c r="E44" i="22"/>
  <c r="D47" i="41" s="1"/>
  <c r="E108" i="47"/>
  <c r="F70" i="47"/>
  <c r="E124" i="22"/>
  <c r="E126" i="22"/>
  <c r="D129" i="35" s="1"/>
  <c r="E18" i="22"/>
  <c r="D21" i="47" s="1"/>
  <c r="E20" i="22"/>
  <c r="F143" i="47"/>
  <c r="H143" i="47"/>
  <c r="F139" i="47"/>
  <c r="G139" i="47"/>
  <c r="E79" i="47"/>
  <c r="F79" i="47"/>
  <c r="G79" i="47"/>
  <c r="E76" i="22"/>
  <c r="D79" i="35" s="1"/>
  <c r="E95" i="35"/>
  <c r="E91" i="35"/>
  <c r="F91" i="35"/>
  <c r="E67" i="35"/>
  <c r="E69" i="41"/>
  <c r="E65" i="41"/>
  <c r="F65" i="41"/>
  <c r="F156" i="47"/>
  <c r="F53" i="47"/>
  <c r="E13" i="47"/>
  <c r="F157" i="47"/>
  <c r="F105" i="47"/>
  <c r="E105" i="47"/>
  <c r="E138" i="47"/>
  <c r="E129" i="47"/>
  <c r="F129" i="47"/>
  <c r="E115" i="47"/>
  <c r="F115" i="47"/>
  <c r="E64" i="47"/>
  <c r="F55" i="47"/>
  <c r="E135" i="22"/>
  <c r="E100" i="22"/>
  <c r="D103" i="47" s="1"/>
  <c r="E42" i="22"/>
  <c r="D45" i="47" s="1"/>
  <c r="F93" i="47"/>
  <c r="E56" i="47"/>
  <c r="F51" i="47"/>
  <c r="F16" i="47"/>
  <c r="E152" i="22"/>
  <c r="D155" i="35" s="1"/>
  <c r="E94" i="22"/>
  <c r="F103" i="20"/>
  <c r="E80" i="47"/>
  <c r="F80" i="47"/>
  <c r="E66" i="47"/>
  <c r="F66" i="47"/>
  <c r="E44" i="47"/>
  <c r="F44" i="47"/>
  <c r="F129" i="35"/>
  <c r="F95" i="35"/>
  <c r="E55" i="41"/>
  <c r="E104" i="20"/>
  <c r="F57" i="47"/>
  <c r="E10" i="47"/>
  <c r="F10" i="47"/>
  <c r="E71" i="41"/>
  <c r="F89" i="41"/>
  <c r="E131" i="22"/>
  <c r="D134" i="47" s="1"/>
  <c r="E120" i="22"/>
  <c r="E128" i="22"/>
  <c r="D131" i="41" s="1"/>
  <c r="E122" i="22"/>
  <c r="D125" i="47" s="1"/>
  <c r="E79" i="22"/>
  <c r="E70" i="22"/>
  <c r="D73" i="35" s="1"/>
  <c r="E72" i="22"/>
  <c r="E27" i="22"/>
  <c r="E22" i="22"/>
  <c r="D25" i="47" s="1"/>
  <c r="E16" i="22"/>
  <c r="E24" i="22"/>
  <c r="D27" i="47" s="1"/>
  <c r="E68" i="22"/>
  <c r="E5" i="22"/>
  <c r="D8" i="47" s="1"/>
  <c r="E71" i="47"/>
  <c r="F71" i="47"/>
  <c r="E68" i="47"/>
  <c r="F68" i="47"/>
  <c r="E121" i="41"/>
  <c r="E57" i="22"/>
  <c r="E59" i="22"/>
  <c r="E111" i="22"/>
  <c r="D114" i="35" s="1"/>
  <c r="E3" i="22"/>
  <c r="E135" i="47"/>
  <c r="F135" i="47"/>
  <c r="E119" i="47"/>
  <c r="F119" i="47"/>
  <c r="E96" i="47"/>
  <c r="F96" i="47"/>
  <c r="E12" i="47"/>
  <c r="E148" i="22"/>
  <c r="E98" i="22"/>
  <c r="E83" i="22"/>
  <c r="D86" i="41" s="1"/>
  <c r="E48" i="22"/>
  <c r="D51" i="47" s="1"/>
  <c r="F150" i="20"/>
  <c r="F149" i="20"/>
  <c r="F128" i="47"/>
  <c r="E95" i="47"/>
  <c r="F64" i="47"/>
  <c r="F63" i="47"/>
  <c r="F62" i="47"/>
  <c r="E53" i="47"/>
  <c r="F15" i="47"/>
  <c r="E154" i="22"/>
  <c r="D157" i="47"/>
  <c r="E146" i="22"/>
  <c r="D53" i="20" s="1"/>
  <c r="E96" i="22"/>
  <c r="D99" i="41"/>
  <c r="E46" i="22"/>
  <c r="D49" i="35" s="1"/>
  <c r="E118" i="22"/>
  <c r="E117" i="22"/>
  <c r="D120" i="47" s="1"/>
  <c r="E110" i="22"/>
  <c r="D113" i="47" s="1"/>
  <c r="E114" i="22"/>
  <c r="D95" i="20" s="1"/>
  <c r="E119" i="22"/>
  <c r="E116" i="22"/>
  <c r="D119" i="47" s="1"/>
  <c r="E108" i="22"/>
  <c r="D111" i="47" s="1"/>
  <c r="E112" i="22"/>
  <c r="D115" i="41" s="1"/>
  <c r="E66" i="22"/>
  <c r="E65" i="22"/>
  <c r="D68" i="47" s="1"/>
  <c r="E58" i="22"/>
  <c r="D59" i="25" s="1"/>
  <c r="E62" i="22"/>
  <c r="D75" i="20" s="1"/>
  <c r="E67" i="22"/>
  <c r="E64" i="22"/>
  <c r="D67" i="47" s="1"/>
  <c r="E56" i="22"/>
  <c r="D57" i="25" s="1"/>
  <c r="E60" i="22"/>
  <c r="D61" i="25" s="1"/>
  <c r="E14" i="22"/>
  <c r="D17" i="47" s="1"/>
  <c r="E13" i="22"/>
  <c r="E4" i="22"/>
  <c r="D7" i="41" s="1"/>
  <c r="E8" i="22"/>
  <c r="E15" i="22"/>
  <c r="D16" i="25" s="1"/>
  <c r="E12" i="22"/>
  <c r="E6" i="22"/>
  <c r="E10" i="22"/>
  <c r="E141" i="22"/>
  <c r="D144" i="35" s="1"/>
  <c r="E133" i="22"/>
  <c r="D136" i="41" s="1"/>
  <c r="E115" i="22"/>
  <c r="D118" i="35" s="1"/>
  <c r="E107" i="22"/>
  <c r="E89" i="22"/>
  <c r="D92" i="35" s="1"/>
  <c r="E81" i="22"/>
  <c r="D84" i="47" s="1"/>
  <c r="E63" i="22"/>
  <c r="D127" i="20"/>
  <c r="E55" i="22"/>
  <c r="D58" i="35" s="1"/>
  <c r="E37" i="22"/>
  <c r="D40" i="41" s="1"/>
  <c r="E29" i="22"/>
  <c r="D23" i="35"/>
  <c r="E9" i="22"/>
  <c r="D12" i="47" s="1"/>
  <c r="D159" i="35"/>
  <c r="D55" i="47"/>
  <c r="D55" i="35"/>
  <c r="E113" i="22"/>
  <c r="D114" i="25" s="1"/>
  <c r="E61" i="22"/>
  <c r="D37" i="20"/>
  <c r="D21" i="35"/>
  <c r="E7" i="22"/>
  <c r="D8" i="25"/>
  <c r="E142" i="22"/>
  <c r="D143" i="25" s="1"/>
  <c r="E136" i="22"/>
  <c r="D137" i="25"/>
  <c r="E140" i="22"/>
  <c r="D141" i="25" s="1"/>
  <c r="E145" i="22"/>
  <c r="D146" i="25"/>
  <c r="E144" i="22"/>
  <c r="D145" i="25" s="1"/>
  <c r="E143" i="22"/>
  <c r="D144" i="25"/>
  <c r="E134" i="22"/>
  <c r="D135" i="25" s="1"/>
  <c r="E138" i="22"/>
  <c r="D141" i="47"/>
  <c r="E90" i="22"/>
  <c r="E84" i="22"/>
  <c r="D87" i="47"/>
  <c r="E88" i="22"/>
  <c r="D89" i="25" s="1"/>
  <c r="E93" i="22"/>
  <c r="D96" i="47"/>
  <c r="E92" i="22"/>
  <c r="D95" i="47" s="1"/>
  <c r="E91" i="22"/>
  <c r="D94" i="47"/>
  <c r="E82" i="22"/>
  <c r="D85" i="47" s="1"/>
  <c r="E86" i="22"/>
  <c r="E38" i="22"/>
  <c r="D41" i="35" s="1"/>
  <c r="E32" i="22"/>
  <c r="D35" i="41" s="1"/>
  <c r="E36" i="22"/>
  <c r="D39" i="41" s="1"/>
  <c r="E41" i="22"/>
  <c r="E40" i="22"/>
  <c r="D43" i="35" s="1"/>
  <c r="E39" i="22"/>
  <c r="E30" i="22"/>
  <c r="D33" i="47" s="1"/>
  <c r="E34" i="22"/>
  <c r="E137" i="22"/>
  <c r="E85" i="22"/>
  <c r="D88" i="47" s="1"/>
  <c r="E33" i="22"/>
  <c r="D50" i="20"/>
  <c r="E31" i="22"/>
  <c r="D34" i="41" s="1"/>
  <c r="E151" i="22"/>
  <c r="E147" i="22"/>
  <c r="E125" i="22"/>
  <c r="D126" i="25" s="1"/>
  <c r="E121" i="22"/>
  <c r="D124" i="47" s="1"/>
  <c r="E99" i="22"/>
  <c r="E95" i="22"/>
  <c r="D98" i="47" s="1"/>
  <c r="E73" i="22"/>
  <c r="E69" i="22"/>
  <c r="E47" i="22"/>
  <c r="E43" i="22"/>
  <c r="E21" i="22"/>
  <c r="E17" i="22"/>
  <c r="D20" i="41" s="1"/>
  <c r="E25" i="22"/>
  <c r="D26" i="25" s="1"/>
  <c r="E53" i="22"/>
  <c r="D125" i="20" s="1"/>
  <c r="E77" i="22"/>
  <c r="D80" i="47" s="1"/>
  <c r="E105" i="22"/>
  <c r="E129" i="22"/>
  <c r="E157" i="22"/>
  <c r="D158" i="25" s="1"/>
  <c r="F143" i="35"/>
  <c r="D159" i="47"/>
  <c r="E26" i="22"/>
  <c r="D27" i="25" s="1"/>
  <c r="E78" i="22"/>
  <c r="D132" i="20" s="1"/>
  <c r="E130" i="22"/>
  <c r="D148" i="20" s="1"/>
  <c r="E154" i="35"/>
  <c r="E158" i="22"/>
  <c r="E153" i="22"/>
  <c r="E149" i="22"/>
  <c r="D150" i="25" s="1"/>
  <c r="E132" i="22"/>
  <c r="D133" i="25" s="1"/>
  <c r="E127" i="22"/>
  <c r="E123" i="22"/>
  <c r="D126" i="35" s="1"/>
  <c r="E106" i="22"/>
  <c r="D107" i="25" s="1"/>
  <c r="E101" i="22"/>
  <c r="D104" i="47"/>
  <c r="E97" i="22"/>
  <c r="D100" i="47" s="1"/>
  <c r="E80" i="22"/>
  <c r="D83" i="47"/>
  <c r="E75" i="22"/>
  <c r="D78" i="47" s="1"/>
  <c r="E71" i="22"/>
  <c r="D74" i="47"/>
  <c r="E54" i="22"/>
  <c r="D57" i="47" s="1"/>
  <c r="E49" i="22"/>
  <c r="D52" i="35" s="1"/>
  <c r="E45" i="22"/>
  <c r="D46" i="25"/>
  <c r="E28" i="22"/>
  <c r="D29" i="25" s="1"/>
  <c r="E23" i="22"/>
  <c r="E19" i="22"/>
  <c r="D27" i="20" s="1"/>
  <c r="E51" i="22"/>
  <c r="D70" i="20" s="1"/>
  <c r="E103" i="22"/>
  <c r="D91" i="20" s="1"/>
  <c r="E155" i="22"/>
  <c r="D156" i="25" s="1"/>
  <c r="F140" i="35"/>
  <c r="F161" i="35"/>
  <c r="E160" i="35"/>
  <c r="F160" i="35"/>
  <c r="E158" i="35"/>
  <c r="E157" i="35"/>
  <c r="E156" i="35"/>
  <c r="F156" i="35"/>
  <c r="F155" i="35"/>
  <c r="E153" i="35"/>
  <c r="F153" i="35"/>
  <c r="E147" i="35"/>
  <c r="F147" i="35"/>
  <c r="E146" i="35"/>
  <c r="E145" i="35"/>
  <c r="F145" i="35"/>
  <c r="E144" i="35"/>
  <c r="E142" i="35"/>
  <c r="F139" i="35"/>
  <c r="E139" i="35"/>
  <c r="E135" i="35"/>
  <c r="E134" i="35"/>
  <c r="F134" i="35"/>
  <c r="E133" i="35"/>
  <c r="E132" i="35"/>
  <c r="F132" i="35"/>
  <c r="E65" i="47"/>
  <c r="F65" i="47"/>
  <c r="D23" i="47"/>
  <c r="E132" i="47"/>
  <c r="F132" i="47"/>
  <c r="E118" i="47"/>
  <c r="F118" i="47"/>
  <c r="D58" i="47"/>
  <c r="E50" i="47"/>
  <c r="F50" i="47"/>
  <c r="D45" i="25"/>
  <c r="F94" i="47"/>
  <c r="E94" i="47"/>
  <c r="E89" i="47"/>
  <c r="F89" i="47"/>
  <c r="E67" i="47"/>
  <c r="F67" i="47"/>
  <c r="E54" i="47"/>
  <c r="E145" i="41"/>
  <c r="F145" i="41"/>
  <c r="D99" i="47"/>
  <c r="E82" i="47"/>
  <c r="F82" i="47"/>
  <c r="D47" i="47"/>
  <c r="F11" i="47"/>
  <c r="F69" i="47"/>
  <c r="E57" i="47"/>
  <c r="E55" i="47"/>
  <c r="F13" i="47"/>
  <c r="D157" i="25"/>
  <c r="D23" i="25"/>
  <c r="D19" i="47"/>
  <c r="D123" i="41"/>
  <c r="D82" i="47"/>
  <c r="D27" i="41"/>
  <c r="D79" i="47"/>
  <c r="D127" i="47"/>
  <c r="D45" i="20"/>
  <c r="D103" i="35"/>
  <c r="D60" i="41"/>
  <c r="D77" i="25"/>
  <c r="D131" i="35"/>
  <c r="D34" i="25"/>
  <c r="D71" i="41"/>
  <c r="D149" i="20"/>
  <c r="D157" i="35"/>
  <c r="D46" i="20"/>
  <c r="D37" i="47"/>
  <c r="D60" i="47"/>
  <c r="D152" i="20"/>
  <c r="D25" i="35"/>
  <c r="D60" i="20"/>
  <c r="D7" i="20"/>
  <c r="D71" i="47"/>
  <c r="D63" i="20"/>
  <c r="D159" i="25"/>
  <c r="D155" i="25"/>
  <c r="D51" i="35"/>
  <c r="D115" i="20"/>
  <c r="D114" i="47"/>
  <c r="D99" i="35"/>
  <c r="D125" i="35"/>
  <c r="D157" i="20"/>
  <c r="D19" i="41"/>
  <c r="D26" i="47"/>
  <c r="D66" i="47"/>
  <c r="D99" i="25"/>
  <c r="D101" i="47"/>
  <c r="D34" i="20"/>
  <c r="D158" i="47"/>
  <c r="D31" i="47"/>
  <c r="D31" i="35"/>
  <c r="D72" i="25"/>
  <c r="D74" i="35"/>
  <c r="D104" i="41"/>
  <c r="D102" i="25"/>
  <c r="D104" i="35"/>
  <c r="D89" i="20"/>
  <c r="D132" i="47"/>
  <c r="D132" i="35"/>
  <c r="D147" i="20"/>
  <c r="D28" i="41"/>
  <c r="D28" i="47"/>
  <c r="D116" i="20"/>
  <c r="D70" i="25"/>
  <c r="D87" i="20"/>
  <c r="D89" i="47"/>
  <c r="D87" i="25"/>
  <c r="D89" i="35"/>
  <c r="D83" i="20"/>
  <c r="D94" i="25"/>
  <c r="D96" i="41"/>
  <c r="D96" i="35"/>
  <c r="D139" i="20"/>
  <c r="D147" i="47"/>
  <c r="D147" i="35"/>
  <c r="D151" i="20"/>
  <c r="D116" i="47"/>
  <c r="D116" i="41"/>
  <c r="D116" i="35"/>
  <c r="D12" i="35"/>
  <c r="D32" i="47"/>
  <c r="D32" i="41"/>
  <c r="D32" i="35"/>
  <c r="D61" i="20"/>
  <c r="D64" i="25"/>
  <c r="D66" i="35"/>
  <c r="D9" i="35"/>
  <c r="D35" i="20"/>
  <c r="D7" i="47"/>
  <c r="D7" i="35"/>
  <c r="D13" i="20"/>
  <c r="D63" i="41"/>
  <c r="D65" i="35"/>
  <c r="D121" i="47"/>
  <c r="D119" i="25"/>
  <c r="D121" i="35"/>
  <c r="D48" i="47"/>
  <c r="D48" i="35"/>
  <c r="D109" i="47"/>
  <c r="D152" i="47"/>
  <c r="D152" i="35"/>
  <c r="D106" i="25"/>
  <c r="D46" i="47"/>
  <c r="D46" i="35"/>
  <c r="D18" i="20"/>
  <c r="D76" i="35"/>
  <c r="D150" i="41"/>
  <c r="D85" i="35"/>
  <c r="D91" i="47"/>
  <c r="D105" i="20"/>
  <c r="D148" i="47"/>
  <c r="D148" i="41"/>
  <c r="D148" i="35"/>
  <c r="D154" i="20"/>
  <c r="D64" i="47"/>
  <c r="D64" i="41"/>
  <c r="D120" i="20"/>
  <c r="D84" i="41"/>
  <c r="D15" i="41"/>
  <c r="D16" i="47"/>
  <c r="D59" i="47"/>
  <c r="D59" i="41"/>
  <c r="D59" i="35"/>
  <c r="D26" i="20"/>
  <c r="D115" i="35"/>
  <c r="D117" i="47"/>
  <c r="D115" i="25"/>
  <c r="D117" i="35"/>
  <c r="D22" i="47"/>
  <c r="D50" i="25"/>
  <c r="D81" i="25"/>
  <c r="D83" i="41"/>
  <c r="D83" i="35"/>
  <c r="D134" i="20"/>
  <c r="D156" i="47"/>
  <c r="D79" i="25"/>
  <c r="D80" i="35"/>
  <c r="D81" i="20"/>
  <c r="D48" i="25"/>
  <c r="D50" i="35"/>
  <c r="D122" i="25"/>
  <c r="D124" i="35"/>
  <c r="D36" i="47"/>
  <c r="D43" i="47"/>
  <c r="D92" i="25"/>
  <c r="D94" i="35"/>
  <c r="D137" i="20"/>
  <c r="D87" i="35"/>
  <c r="D40" i="20"/>
  <c r="D33" i="20"/>
  <c r="D137" i="35"/>
  <c r="D90" i="25"/>
  <c r="D18" i="35"/>
  <c r="D17" i="35"/>
  <c r="D67" i="41"/>
  <c r="D67" i="35"/>
  <c r="D68" i="35"/>
  <c r="D129" i="20"/>
  <c r="D111" i="35"/>
  <c r="D92" i="20"/>
  <c r="D113" i="35"/>
  <c r="D158" i="35"/>
  <c r="D158" i="20"/>
  <c r="D26" i="35"/>
  <c r="D55" i="25"/>
  <c r="D98" i="25"/>
  <c r="D130" i="47"/>
  <c r="D128" i="25"/>
  <c r="D130" i="35"/>
  <c r="D161" i="47"/>
  <c r="D161" i="35"/>
  <c r="D29" i="47"/>
  <c r="D160" i="47"/>
  <c r="D160" i="35"/>
  <c r="D24" i="41"/>
  <c r="D24" i="35"/>
  <c r="D98" i="35"/>
  <c r="D21" i="20"/>
  <c r="D128" i="41"/>
  <c r="D128" i="47"/>
  <c r="D101" i="20"/>
  <c r="D114" i="20"/>
  <c r="D37" i="35"/>
  <c r="D44" i="41"/>
  <c r="D124" i="20"/>
  <c r="D95" i="35"/>
  <c r="D93" i="35"/>
  <c r="D146" i="47"/>
  <c r="D146" i="35"/>
  <c r="D139" i="47"/>
  <c r="D139" i="35"/>
  <c r="D52" i="20"/>
  <c r="D28" i="20"/>
  <c r="D10" i="47"/>
  <c r="D10" i="35"/>
  <c r="D54" i="20"/>
  <c r="D8" i="20"/>
  <c r="D56" i="25"/>
  <c r="D110" i="47"/>
  <c r="D110" i="35"/>
  <c r="D23" i="20"/>
  <c r="D13" i="47"/>
  <c r="D13" i="35"/>
  <c r="D11" i="41"/>
  <c r="D11" i="35"/>
  <c r="D55" i="20"/>
  <c r="D68" i="25"/>
  <c r="D67" i="25"/>
  <c r="D69" i="47"/>
  <c r="D69" i="35"/>
  <c r="D117" i="25"/>
  <c r="D119" i="35"/>
  <c r="D120" i="35"/>
  <c r="D98" i="20"/>
  <c r="F86" i="35"/>
  <c r="W35" i="34"/>
  <c r="W34" i="34"/>
  <c r="W48" i="34"/>
  <c r="W49" i="34"/>
  <c r="W45" i="34"/>
  <c r="W21" i="34"/>
  <c r="W20" i="34"/>
  <c r="F111" i="35"/>
  <c r="F124" i="35"/>
  <c r="F60" i="35"/>
  <c r="F8" i="35"/>
  <c r="F73" i="35"/>
  <c r="O14" i="33"/>
  <c r="W36" i="34"/>
  <c r="W37" i="34"/>
  <c r="W52" i="34"/>
  <c r="W13" i="34"/>
  <c r="W12" i="34"/>
  <c r="W28" i="34"/>
  <c r="W31" i="34"/>
  <c r="W30" i="34"/>
  <c r="W29" i="34"/>
  <c r="F48" i="35"/>
  <c r="F152" i="35"/>
  <c r="F149" i="35"/>
  <c r="F22" i="35"/>
  <c r="F25" i="35"/>
  <c r="F46" i="35"/>
  <c r="F150" i="35"/>
  <c r="F20" i="35"/>
  <c r="F97" i="35"/>
  <c r="F136" i="35"/>
  <c r="F110" i="35"/>
  <c r="F59" i="35"/>
  <c r="F32" i="35"/>
  <c r="F72" i="35"/>
  <c r="F6" i="35"/>
  <c r="F103" i="35"/>
  <c r="F141" i="35"/>
  <c r="F114" i="35"/>
  <c r="F89" i="35"/>
  <c r="F58" i="35"/>
  <c r="F37" i="35"/>
  <c r="F99" i="35"/>
  <c r="F138" i="35"/>
  <c r="F112" i="35"/>
  <c r="F87" i="35"/>
  <c r="F61" i="35"/>
  <c r="F36" i="35"/>
  <c r="F74" i="35"/>
  <c r="M14" i="10"/>
  <c r="AH66" i="25"/>
  <c r="AH10" i="25"/>
  <c r="AH158" i="25"/>
  <c r="AH154" i="25"/>
  <c r="AH20" i="25"/>
  <c r="AH152" i="25"/>
  <c r="AH148" i="25"/>
  <c r="AH104" i="25"/>
  <c r="AH37" i="25"/>
  <c r="AH34" i="25"/>
  <c r="AH138" i="25"/>
  <c r="AH137" i="25"/>
  <c r="AH53" i="25"/>
  <c r="AH93" i="25"/>
  <c r="AH128" i="25"/>
  <c r="AH30" i="25"/>
  <c r="AH80" i="25"/>
  <c r="AH21" i="25"/>
  <c r="AH24" i="25"/>
  <c r="AH58" i="25"/>
  <c r="AH28" i="25"/>
  <c r="D130" i="25"/>
  <c r="D44" i="25"/>
  <c r="D138" i="25"/>
  <c r="D37" i="25"/>
  <c r="D107" i="20"/>
  <c r="D44" i="38"/>
  <c r="J46" i="38"/>
  <c r="P4" i="49"/>
  <c r="E48" i="38"/>
  <c r="E44" i="38"/>
  <c r="D48" i="38"/>
  <c r="J41" i="38"/>
  <c r="E49" i="38"/>
  <c r="D43" i="38"/>
  <c r="J50" i="38"/>
  <c r="J44" i="38"/>
  <c r="J48" i="38"/>
  <c r="E42" i="38"/>
  <c r="E51" i="38"/>
  <c r="K52" i="38"/>
  <c r="E47" i="38"/>
  <c r="D46" i="38"/>
  <c r="J47" i="38"/>
  <c r="K43" i="38"/>
  <c r="K41" i="38"/>
  <c r="J49" i="38"/>
  <c r="J43" i="38"/>
  <c r="K50" i="38"/>
  <c r="K44" i="38"/>
  <c r="D52" i="38"/>
  <c r="J45" i="38"/>
  <c r="E43" i="38"/>
  <c r="E52" i="38"/>
  <c r="D50" i="38"/>
  <c r="K49" i="38"/>
  <c r="D18" i="21"/>
  <c r="K21" i="21"/>
  <c r="W45" i="46"/>
  <c r="W46" i="46"/>
  <c r="W47" i="46"/>
  <c r="K17" i="50"/>
  <c r="J21" i="50"/>
  <c r="J25" i="50"/>
  <c r="E27" i="21"/>
  <c r="I1" i="49"/>
  <c r="W1" i="48"/>
  <c r="B1" i="49"/>
  <c r="P1" i="48"/>
  <c r="A1" i="47"/>
  <c r="B13" i="45"/>
  <c r="H125" i="47"/>
  <c r="G154" i="47"/>
  <c r="G115" i="47"/>
  <c r="G75" i="47"/>
  <c r="G89" i="47"/>
  <c r="G102" i="47"/>
  <c r="G118" i="47"/>
  <c r="H142" i="47"/>
  <c r="W28" i="46"/>
  <c r="W53" i="46"/>
  <c r="W54" i="46"/>
  <c r="O12" i="45"/>
  <c r="B1" i="48"/>
  <c r="J18" i="50"/>
  <c r="J22" i="50"/>
  <c r="K20" i="21"/>
  <c r="A1" i="41"/>
  <c r="E28" i="50"/>
  <c r="E27" i="50"/>
  <c r="E26" i="50"/>
  <c r="E25" i="50"/>
  <c r="E24" i="50"/>
  <c r="E23" i="50"/>
  <c r="E22" i="50"/>
  <c r="E21" i="50"/>
  <c r="E20" i="50"/>
  <c r="E19" i="50"/>
  <c r="E18" i="50"/>
  <c r="E17" i="50"/>
  <c r="D28" i="50"/>
  <c r="D27" i="50"/>
  <c r="D26" i="50"/>
  <c r="D25" i="50"/>
  <c r="D24" i="50"/>
  <c r="D23" i="50"/>
  <c r="D22" i="50"/>
  <c r="D21" i="50"/>
  <c r="D20" i="50"/>
  <c r="D19" i="50"/>
  <c r="D18" i="50"/>
  <c r="D17" i="50"/>
  <c r="K28" i="50"/>
  <c r="K27" i="50"/>
  <c r="K26" i="50"/>
  <c r="K25" i="50"/>
  <c r="K24" i="50"/>
  <c r="K23" i="50"/>
  <c r="K22" i="50"/>
  <c r="K21" i="50"/>
  <c r="K20" i="50"/>
  <c r="K19" i="50"/>
  <c r="K18" i="50"/>
  <c r="G11" i="47"/>
  <c r="W29" i="46"/>
  <c r="W30" i="46"/>
  <c r="O13" i="45"/>
  <c r="I1" i="48"/>
  <c r="J19" i="50"/>
  <c r="J23" i="50"/>
  <c r="J27" i="50"/>
  <c r="E26" i="38"/>
  <c r="K18" i="38"/>
  <c r="K20" i="38"/>
  <c r="K22" i="38"/>
  <c r="W13" i="46"/>
  <c r="W14" i="46"/>
  <c r="W37" i="46"/>
  <c r="W38" i="46"/>
  <c r="O11" i="45"/>
  <c r="P1" i="49"/>
  <c r="J17" i="50"/>
  <c r="J20" i="50"/>
  <c r="J24" i="50"/>
  <c r="J28" i="50"/>
  <c r="H22" i="47"/>
  <c r="G91" i="47"/>
  <c r="G80" i="47"/>
  <c r="H71" i="47"/>
  <c r="AH159" i="25"/>
  <c r="AH146" i="25"/>
  <c r="G25" i="47"/>
  <c r="AH103" i="25"/>
  <c r="H60" i="47"/>
  <c r="H61" i="47"/>
  <c r="F149" i="47"/>
  <c r="F136" i="47"/>
  <c r="F110" i="47"/>
  <c r="F84" i="47"/>
  <c r="F61" i="47"/>
  <c r="F32" i="47"/>
  <c r="H136" i="47"/>
  <c r="H59" i="47"/>
  <c r="AH153" i="25"/>
  <c r="AH151" i="25"/>
  <c r="H97" i="47"/>
  <c r="H46" i="47"/>
  <c r="F141" i="47"/>
  <c r="F127" i="47"/>
  <c r="F114" i="47"/>
  <c r="F104" i="47"/>
  <c r="F73" i="47"/>
  <c r="F60" i="47"/>
  <c r="F52" i="47"/>
  <c r="H152" i="47"/>
  <c r="H141" i="47"/>
  <c r="H114" i="47"/>
  <c r="H87" i="47"/>
  <c r="H33" i="47"/>
  <c r="H86" i="47"/>
  <c r="F151" i="47"/>
  <c r="F138" i="47"/>
  <c r="F126" i="47"/>
  <c r="F112" i="47"/>
  <c r="F85" i="47"/>
  <c r="F74" i="47"/>
  <c r="F59" i="47"/>
  <c r="I59" i="47" s="1"/>
  <c r="F41" i="47"/>
  <c r="H151" i="47"/>
  <c r="H126" i="47"/>
  <c r="H112" i="47"/>
  <c r="I112" i="47" s="1"/>
  <c r="H100" i="47"/>
  <c r="H74" i="47"/>
  <c r="H48" i="47"/>
  <c r="H73" i="47"/>
  <c r="I73" i="47" s="1"/>
  <c r="F150" i="47"/>
  <c r="F87" i="47"/>
  <c r="F45" i="47"/>
  <c r="F33" i="47"/>
  <c r="I33" i="47" s="1"/>
  <c r="H150" i="47"/>
  <c r="H137" i="47"/>
  <c r="H124" i="47"/>
  <c r="H111" i="47"/>
  <c r="H78" i="47"/>
  <c r="H45" i="47"/>
  <c r="E39" i="50"/>
  <c r="E38" i="50"/>
  <c r="E37" i="50"/>
  <c r="E35" i="50"/>
  <c r="E34" i="50"/>
  <c r="E33" i="50"/>
  <c r="E31" i="50"/>
  <c r="E30" i="50"/>
  <c r="E29" i="50"/>
  <c r="D39" i="50"/>
  <c r="D38" i="50"/>
  <c r="D37" i="50"/>
  <c r="D35" i="50"/>
  <c r="D34" i="50"/>
  <c r="D33" i="50"/>
  <c r="D32" i="50"/>
  <c r="D31" i="50"/>
  <c r="D30" i="50"/>
  <c r="D29" i="50"/>
  <c r="K40" i="50"/>
  <c r="K39" i="50"/>
  <c r="K38" i="50"/>
  <c r="K37" i="50"/>
  <c r="K36" i="50"/>
  <c r="K35" i="50"/>
  <c r="K34" i="50"/>
  <c r="K33" i="50"/>
  <c r="K32" i="50"/>
  <c r="K31" i="50"/>
  <c r="K30" i="50"/>
  <c r="K29" i="50"/>
  <c r="J40" i="50"/>
  <c r="J36" i="50"/>
  <c r="J32" i="50"/>
  <c r="J39" i="50"/>
  <c r="J35" i="50"/>
  <c r="J31" i="50"/>
  <c r="J38" i="50"/>
  <c r="J34" i="50"/>
  <c r="J30" i="50"/>
  <c r="J37" i="50"/>
  <c r="J33" i="50"/>
  <c r="J29" i="50"/>
  <c r="B14" i="45"/>
  <c r="E45" i="50" s="1"/>
  <c r="E106" i="20"/>
  <c r="E49" i="50"/>
  <c r="E41" i="50"/>
  <c r="D52" i="50"/>
  <c r="D51" i="50"/>
  <c r="D49" i="50"/>
  <c r="D48" i="50"/>
  <c r="D47" i="50"/>
  <c r="D45" i="50"/>
  <c r="D44" i="50"/>
  <c r="D43" i="50"/>
  <c r="D41" i="50"/>
  <c r="K52" i="50"/>
  <c r="K51" i="50"/>
  <c r="K49" i="50"/>
  <c r="K48" i="50"/>
  <c r="K47" i="50"/>
  <c r="K45" i="50"/>
  <c r="K44" i="50"/>
  <c r="K43" i="50"/>
  <c r="K41" i="50"/>
  <c r="J52" i="50"/>
  <c r="J48" i="50"/>
  <c r="J51" i="50"/>
  <c r="J47" i="50"/>
  <c r="J43" i="50"/>
  <c r="J46" i="50"/>
  <c r="J42" i="50"/>
  <c r="J49" i="50"/>
  <c r="J41" i="50"/>
  <c r="E60" i="35"/>
  <c r="J40" i="34"/>
  <c r="E151" i="35"/>
  <c r="E86" i="35"/>
  <c r="E48" i="35"/>
  <c r="J28" i="34"/>
  <c r="F19" i="35"/>
  <c r="N13" i="33"/>
  <c r="J12" i="33"/>
  <c r="E17" i="38"/>
  <c r="I4" i="37"/>
  <c r="J11" i="33"/>
  <c r="H6" i="35"/>
  <c r="L14" i="33"/>
  <c r="M14" i="33"/>
  <c r="L12" i="33"/>
  <c r="K28" i="38"/>
  <c r="S12" i="34"/>
  <c r="N14" i="33"/>
  <c r="AD15" i="24"/>
  <c r="D36" i="25"/>
  <c r="D24" i="25"/>
  <c r="D5" i="25"/>
  <c r="AH19" i="25"/>
  <c r="AH139" i="25"/>
  <c r="AH51" i="25"/>
  <c r="AH125" i="25"/>
  <c r="AH88" i="25"/>
  <c r="AH87" i="25"/>
  <c r="D78" i="25"/>
  <c r="D52" i="25"/>
  <c r="D60" i="25"/>
  <c r="D69" i="25"/>
  <c r="D101" i="25"/>
  <c r="D19" i="25"/>
  <c r="D153" i="25"/>
  <c r="D40" i="25"/>
  <c r="D121" i="25"/>
  <c r="D30" i="25"/>
  <c r="AH97" i="25"/>
  <c r="AH74" i="25"/>
  <c r="AH60" i="25"/>
  <c r="AH67" i="25"/>
  <c r="D91" i="25"/>
  <c r="D10" i="25"/>
  <c r="D142" i="25"/>
  <c r="AH70" i="25"/>
  <c r="F7" i="35"/>
  <c r="F127" i="35"/>
  <c r="F9" i="35"/>
  <c r="F45" i="35"/>
  <c r="F47" i="35"/>
  <c r="D70" i="35"/>
  <c r="D36" i="35"/>
  <c r="D154" i="35"/>
  <c r="D16" i="35"/>
  <c r="D15" i="35"/>
  <c r="D135" i="35"/>
  <c r="D62" i="35"/>
  <c r="D19" i="35"/>
  <c r="E155" i="35"/>
  <c r="D30" i="35"/>
  <c r="F65" i="35"/>
  <c r="E10" i="35"/>
  <c r="F105" i="35"/>
  <c r="E125" i="35"/>
  <c r="E122" i="35"/>
  <c r="N13" i="35"/>
  <c r="E9" i="35"/>
  <c r="D142" i="35"/>
  <c r="F80" i="35"/>
  <c r="E105" i="35"/>
  <c r="F44" i="35"/>
  <c r="F78" i="35"/>
  <c r="E20" i="35"/>
  <c r="E46" i="35"/>
  <c r="F126" i="35"/>
  <c r="F79" i="35"/>
  <c r="F123" i="35"/>
  <c r="F151" i="35"/>
  <c r="F137" i="35"/>
  <c r="D29" i="35"/>
  <c r="D61" i="35"/>
  <c r="D136" i="35"/>
  <c r="D141" i="35"/>
  <c r="D39" i="35"/>
  <c r="D33" i="35"/>
  <c r="D28" i="35"/>
  <c r="D27" i="35"/>
  <c r="D71" i="35"/>
  <c r="E40" i="35"/>
  <c r="S16" i="34"/>
  <c r="J12" i="34"/>
  <c r="S36" i="34"/>
  <c r="S24" i="34"/>
  <c r="H10" i="35"/>
  <c r="I10" i="35" s="1"/>
  <c r="S8" i="34"/>
  <c r="H110" i="35"/>
  <c r="J32" i="34"/>
  <c r="J52" i="34"/>
  <c r="F33" i="35"/>
  <c r="F85" i="35"/>
  <c r="J8" i="34"/>
  <c r="W11" i="34"/>
  <c r="W9" i="34"/>
  <c r="L9" i="34"/>
  <c r="H136" i="35"/>
  <c r="H23" i="35"/>
  <c r="I23" i="35" s="1"/>
  <c r="G120" i="35"/>
  <c r="G63" i="35"/>
  <c r="G71" i="35"/>
  <c r="G35" i="35"/>
  <c r="G127" i="35"/>
  <c r="H142" i="35"/>
  <c r="I142" i="35" s="1"/>
  <c r="G89" i="35"/>
  <c r="G34" i="35"/>
  <c r="H50" i="35"/>
  <c r="G123" i="35"/>
  <c r="H121" i="35"/>
  <c r="H105" i="35"/>
  <c r="H144" i="35"/>
  <c r="G84" i="35"/>
  <c r="G39" i="35"/>
  <c r="H52" i="35"/>
  <c r="I52" i="35" s="1"/>
  <c r="G64" i="35"/>
  <c r="G153" i="35"/>
  <c r="G38" i="35"/>
  <c r="H118" i="35"/>
  <c r="I118" i="35" s="1"/>
  <c r="H7" i="35"/>
  <c r="H86" i="35"/>
  <c r="G8" i="35"/>
  <c r="G87" i="35"/>
  <c r="H106" i="35"/>
  <c r="H80" i="35"/>
  <c r="H54" i="35"/>
  <c r="H119" i="35"/>
  <c r="H36" i="35"/>
  <c r="H60" i="35"/>
  <c r="G126" i="35"/>
  <c r="G105" i="35"/>
  <c r="H151" i="35"/>
  <c r="H53" i="35"/>
  <c r="I53" i="35" s="1"/>
  <c r="J53" i="35" s="1"/>
  <c r="K148" i="25"/>
  <c r="L126" i="25"/>
  <c r="K117" i="25"/>
  <c r="M117" i="25" s="1"/>
  <c r="K51" i="25"/>
  <c r="L58" i="25"/>
  <c r="K137" i="25"/>
  <c r="M137" i="25" s="1"/>
  <c r="K63" i="25"/>
  <c r="L134" i="25"/>
  <c r="L86" i="25"/>
  <c r="K70" i="25"/>
  <c r="K10" i="25"/>
  <c r="L135" i="25"/>
  <c r="K23" i="25"/>
  <c r="K122" i="25"/>
  <c r="K100" i="25"/>
  <c r="M100" i="25" s="1"/>
  <c r="L125" i="25"/>
  <c r="L7" i="25"/>
  <c r="L109" i="25"/>
  <c r="K56" i="25"/>
  <c r="L84" i="25"/>
  <c r="K71" i="25"/>
  <c r="L95" i="25"/>
  <c r="L21" i="25"/>
  <c r="L22" i="25"/>
  <c r="K119" i="25"/>
  <c r="M119" i="25" s="1"/>
  <c r="L114" i="25"/>
  <c r="L32" i="25"/>
  <c r="L62" i="25"/>
  <c r="L136" i="25"/>
  <c r="L34" i="25"/>
  <c r="L44" i="25"/>
  <c r="K124" i="25"/>
  <c r="M124" i="25" s="1"/>
  <c r="L45" i="25"/>
  <c r="K149" i="25"/>
  <c r="K73" i="25"/>
  <c r="K99" i="25"/>
  <c r="M99" i="25" s="1"/>
  <c r="K37" i="25"/>
  <c r="L115" i="25"/>
  <c r="L46" i="25"/>
  <c r="L35" i="25"/>
  <c r="L101" i="25"/>
  <c r="K136" i="25"/>
  <c r="M136" i="25" s="1"/>
  <c r="K111" i="25"/>
  <c r="M111" i="25" s="1"/>
  <c r="L47" i="25"/>
  <c r="L124" i="25"/>
  <c r="K61" i="25"/>
  <c r="K150" i="25"/>
  <c r="M150" i="25" s="1"/>
  <c r="L33" i="25"/>
  <c r="K86" i="25"/>
  <c r="M86" i="25" s="1"/>
  <c r="L149" i="25"/>
  <c r="L112" i="25"/>
  <c r="L97" i="25"/>
  <c r="L83" i="25"/>
  <c r="L18" i="25"/>
  <c r="L108" i="25"/>
  <c r="L60" i="25"/>
  <c r="L82" i="25"/>
  <c r="G62" i="35"/>
  <c r="K104" i="25"/>
  <c r="M104" i="25" s="1"/>
  <c r="E124" i="35"/>
  <c r="L121" i="25"/>
  <c r="K47" i="25"/>
  <c r="M47" i="25" s="1"/>
  <c r="K8" i="25"/>
  <c r="H120" i="35"/>
  <c r="G23" i="35"/>
  <c r="G58" i="35"/>
  <c r="H112" i="35"/>
  <c r="H152" i="35"/>
  <c r="L99" i="25"/>
  <c r="K141" i="25"/>
  <c r="M141" i="25" s="1"/>
  <c r="K52" i="25"/>
  <c r="G128" i="35"/>
  <c r="H37" i="35"/>
  <c r="L151" i="25"/>
  <c r="L57" i="25"/>
  <c r="K7" i="25"/>
  <c r="M7" i="25" s="1"/>
  <c r="K140" i="25"/>
  <c r="M140" i="25" s="1"/>
  <c r="L36" i="25"/>
  <c r="K98" i="25"/>
  <c r="M98" i="25" s="1"/>
  <c r="K123" i="25"/>
  <c r="M123" i="25" s="1"/>
  <c r="L104" i="25"/>
  <c r="L117" i="25"/>
  <c r="L51" i="25"/>
  <c r="W33" i="34"/>
  <c r="W32" i="34"/>
  <c r="W50" i="34"/>
  <c r="W51" i="34"/>
  <c r="G154" i="35"/>
  <c r="G101" i="35"/>
  <c r="H154" i="35"/>
  <c r="I154" i="35" s="1"/>
  <c r="L154" i="35" s="1"/>
  <c r="G118" i="35"/>
  <c r="H90" i="35"/>
  <c r="I90" i="35" s="1"/>
  <c r="G119" i="35"/>
  <c r="G113" i="35"/>
  <c r="G51" i="35"/>
  <c r="G13" i="35"/>
  <c r="G117" i="35"/>
  <c r="H13" i="35"/>
  <c r="I13" i="35" s="1"/>
  <c r="K13" i="35" s="1"/>
  <c r="G102" i="35"/>
  <c r="W23" i="34"/>
  <c r="W22" i="34"/>
  <c r="W38" i="34"/>
  <c r="W39" i="34"/>
  <c r="E47" i="33"/>
  <c r="H97" i="35"/>
  <c r="L14" i="34"/>
  <c r="H64" i="35"/>
  <c r="I64" i="35" s="1"/>
  <c r="G78" i="35"/>
  <c r="H61" i="35"/>
  <c r="H91" i="35"/>
  <c r="I91" i="35" s="1"/>
  <c r="G114" i="35"/>
  <c r="G104" i="35"/>
  <c r="H62" i="35"/>
  <c r="I62" i="35" s="1"/>
  <c r="J62" i="35" s="1"/>
  <c r="H71" i="35"/>
  <c r="I71" i="35" s="1"/>
  <c r="L71" i="35" s="1"/>
  <c r="G152" i="35"/>
  <c r="G124" i="35"/>
  <c r="G115" i="35"/>
  <c r="H21" i="35"/>
  <c r="I21" i="35" s="1"/>
  <c r="J21" i="35" s="1"/>
  <c r="H76" i="35"/>
  <c r="I76" i="35" s="1"/>
  <c r="H39" i="35"/>
  <c r="I39" i="35" s="1"/>
  <c r="G121" i="35"/>
  <c r="G22" i="35"/>
  <c r="G144" i="35"/>
  <c r="H35" i="35"/>
  <c r="G10" i="35"/>
  <c r="G142" i="35"/>
  <c r="G65" i="35"/>
  <c r="G98" i="35"/>
  <c r="H22" i="35"/>
  <c r="I22" i="35" s="1"/>
  <c r="K22" i="35" s="1"/>
  <c r="G80" i="35"/>
  <c r="G50" i="35"/>
  <c r="G143" i="35"/>
  <c r="G75" i="35"/>
  <c r="G55" i="35"/>
  <c r="G125" i="35"/>
  <c r="H113" i="35"/>
  <c r="I113" i="35" s="1"/>
  <c r="G12" i="35"/>
  <c r="H117" i="35"/>
  <c r="G116" i="35"/>
  <c r="H98" i="35"/>
  <c r="H49" i="35"/>
  <c r="I49" i="35" s="1"/>
  <c r="K49" i="35" s="1"/>
  <c r="H12" i="35"/>
  <c r="I12" i="35" s="1"/>
  <c r="H153" i="35"/>
  <c r="I153" i="35" s="1"/>
  <c r="W8" i="34"/>
  <c r="W10" i="34"/>
  <c r="K9" i="25"/>
  <c r="K102" i="25"/>
  <c r="M102" i="25" s="1"/>
  <c r="L31" i="25"/>
  <c r="L72" i="25"/>
  <c r="L78" i="25"/>
  <c r="L53" i="25"/>
  <c r="L118" i="25"/>
  <c r="L140" i="25"/>
  <c r="L87" i="25"/>
  <c r="L19" i="25"/>
  <c r="K11" i="25"/>
  <c r="L50" i="25"/>
  <c r="K49" i="25"/>
  <c r="M49" i="25" s="1"/>
  <c r="L111" i="25"/>
  <c r="K33" i="25"/>
  <c r="M33" i="25" s="1"/>
  <c r="L59" i="25"/>
  <c r="L11" i="25"/>
  <c r="K18" i="25"/>
  <c r="L52" i="25"/>
  <c r="K135" i="25"/>
  <c r="L48" i="25"/>
  <c r="K22" i="25"/>
  <c r="M22" i="25" s="1"/>
  <c r="K75" i="25"/>
  <c r="M75" i="25" s="1"/>
  <c r="K87" i="25"/>
  <c r="M87" i="25" s="1"/>
  <c r="K89" i="25"/>
  <c r="K69" i="25"/>
  <c r="L142" i="25"/>
  <c r="L119" i="25"/>
  <c r="H138" i="35"/>
  <c r="H127" i="35"/>
  <c r="H149" i="35"/>
  <c r="I149" i="35" s="1"/>
  <c r="W54" i="34"/>
  <c r="H89" i="35"/>
  <c r="H103" i="35"/>
  <c r="I103" i="35" s="1"/>
  <c r="W53" i="34"/>
  <c r="H79" i="35"/>
  <c r="H114" i="35"/>
  <c r="I114" i="35" s="1"/>
  <c r="G103" i="35"/>
  <c r="H20" i="35"/>
  <c r="I20" i="35" s="1"/>
  <c r="O11" i="33"/>
  <c r="O13" i="33"/>
  <c r="O12" i="33"/>
  <c r="L137" i="25"/>
  <c r="K78" i="25"/>
  <c r="M78" i="25" s="1"/>
  <c r="L10" i="25"/>
  <c r="K95" i="25"/>
  <c r="M95" i="25" s="1"/>
  <c r="L61" i="25"/>
  <c r="K21" i="25"/>
  <c r="M21" i="25" s="1"/>
  <c r="K60" i="25"/>
  <c r="M60" i="25" s="1"/>
  <c r="K74" i="25"/>
  <c r="M74" i="25" s="1"/>
  <c r="K152" i="25"/>
  <c r="M152" i="25" s="1"/>
  <c r="L69" i="25"/>
  <c r="L100" i="25"/>
  <c r="K103" i="25"/>
  <c r="M103" i="25" s="1"/>
  <c r="L123" i="25"/>
  <c r="L88" i="25"/>
  <c r="L8" i="25"/>
  <c r="L73" i="25"/>
  <c r="L102" i="25"/>
  <c r="K50" i="25"/>
  <c r="M50" i="25" s="1"/>
  <c r="K116" i="25"/>
  <c r="M116" i="25" s="1"/>
  <c r="L9" i="25"/>
  <c r="L76" i="25"/>
  <c r="K48" i="25"/>
  <c r="M48" i="25" s="1"/>
  <c r="L37" i="25"/>
  <c r="L74" i="25"/>
  <c r="K36" i="25"/>
  <c r="M36" i="25" s="1"/>
  <c r="L98" i="25"/>
  <c r="K113" i="25"/>
  <c r="M113" i="25" s="1"/>
  <c r="L49" i="25"/>
  <c r="L89" i="25"/>
  <c r="L116" i="25"/>
  <c r="E152" i="35"/>
  <c r="L12" i="34"/>
  <c r="H104" i="35"/>
  <c r="I104" i="35" s="1"/>
  <c r="K104" i="35" s="1"/>
  <c r="H140" i="35"/>
  <c r="I140" i="35" s="1"/>
  <c r="G76" i="35"/>
  <c r="H77" i="35"/>
  <c r="I77" i="35" s="1"/>
  <c r="H124" i="35"/>
  <c r="I124" i="35" s="1"/>
  <c r="K124" i="35" s="1"/>
  <c r="H100" i="35"/>
  <c r="I100" i="35" s="1"/>
  <c r="L100" i="35" s="1"/>
  <c r="H65" i="35"/>
  <c r="G53" i="35"/>
  <c r="G77" i="35"/>
  <c r="H102" i="35"/>
  <c r="H143" i="35"/>
  <c r="I143" i="35" s="1"/>
  <c r="H99" i="35"/>
  <c r="I99" i="35" s="1"/>
  <c r="H8" i="35"/>
  <c r="I8" i="35" s="1"/>
  <c r="H32" i="35"/>
  <c r="I32" i="35" s="1"/>
  <c r="K32" i="35" s="1"/>
  <c r="G47" i="35"/>
  <c r="G24" i="35"/>
  <c r="H78" i="35"/>
  <c r="G91" i="35"/>
  <c r="H34" i="35"/>
  <c r="I34" i="35" s="1"/>
  <c r="J34" i="35" s="1"/>
  <c r="G140" i="35"/>
  <c r="H115" i="35"/>
  <c r="I115" i="35" s="1"/>
  <c r="J115" i="35" s="1"/>
  <c r="G21" i="35"/>
  <c r="H38" i="35"/>
  <c r="G88" i="35"/>
  <c r="G54" i="35"/>
  <c r="G139" i="35"/>
  <c r="H88" i="35"/>
  <c r="I88" i="35" s="1"/>
  <c r="G90" i="35"/>
  <c r="H75" i="35"/>
  <c r="H33" i="35"/>
  <c r="I33" i="35" s="1"/>
  <c r="H51" i="35"/>
  <c r="I51" i="35" s="1"/>
  <c r="K51" i="35" s="1"/>
  <c r="H19" i="35"/>
  <c r="H123" i="35"/>
  <c r="I123" i="35" s="1"/>
  <c r="L123" i="35" s="1"/>
  <c r="G60" i="35"/>
  <c r="G106" i="35"/>
  <c r="G100" i="35"/>
  <c r="H24" i="35"/>
  <c r="I24" i="35" s="1"/>
  <c r="G52" i="35"/>
  <c r="H63" i="35"/>
  <c r="I63" i="35" s="1"/>
  <c r="G11" i="35"/>
  <c r="H101" i="35"/>
  <c r="H116" i="35"/>
  <c r="I116" i="35" s="1"/>
  <c r="H84" i="35"/>
  <c r="I84" i="35" s="1"/>
  <c r="K84" i="35" s="1"/>
  <c r="G73" i="35"/>
  <c r="H125" i="35"/>
  <c r="H73" i="35"/>
  <c r="H11" i="35"/>
  <c r="I11" i="35" s="1"/>
  <c r="K11" i="35" s="1"/>
  <c r="H48" i="35"/>
  <c r="I48" i="35" s="1"/>
  <c r="H139" i="35"/>
  <c r="I139" i="35" s="1"/>
  <c r="H59" i="35"/>
  <c r="H72" i="35"/>
  <c r="I72" i="35" s="1"/>
  <c r="H141" i="35"/>
  <c r="H128" i="35"/>
  <c r="I128" i="35" s="1"/>
  <c r="W19" i="34"/>
  <c r="W18" i="34"/>
  <c r="W17" i="34"/>
  <c r="W16" i="34"/>
  <c r="W25" i="34"/>
  <c r="W26" i="34"/>
  <c r="W24" i="34"/>
  <c r="W41" i="34"/>
  <c r="W43" i="34"/>
  <c r="W40" i="34"/>
  <c r="W42" i="34"/>
  <c r="H58" i="35"/>
  <c r="I58" i="35" s="1"/>
  <c r="K58" i="35" s="1"/>
  <c r="H9" i="35"/>
  <c r="H47" i="35"/>
  <c r="I47" i="35" s="1"/>
  <c r="L70" i="25"/>
  <c r="M70" i="25"/>
  <c r="H25" i="35"/>
  <c r="I25" i="35" s="1"/>
  <c r="K25" i="35" s="1"/>
  <c r="H85" i="35"/>
  <c r="L148" i="25"/>
  <c r="H45" i="35"/>
  <c r="L71" i="25"/>
  <c r="H137" i="35"/>
  <c r="H111" i="35"/>
  <c r="I111" i="35" s="1"/>
  <c r="L111" i="35" s="1"/>
  <c r="D36" i="50"/>
  <c r="D40" i="50"/>
  <c r="E32" i="50"/>
  <c r="E36" i="50"/>
  <c r="D82" i="41"/>
  <c r="D6" i="20"/>
  <c r="D138" i="35"/>
  <c r="G150" i="35"/>
  <c r="G45" i="35"/>
  <c r="L8" i="34"/>
  <c r="G72" i="35"/>
  <c r="G6" i="35"/>
  <c r="W14" i="34"/>
  <c r="W15" i="34"/>
  <c r="K121" i="25"/>
  <c r="M121" i="25" s="1"/>
  <c r="H6" i="47"/>
  <c r="L8" i="46"/>
  <c r="G36" i="35"/>
  <c r="E46" i="38"/>
  <c r="J42" i="38"/>
  <c r="G20" i="35"/>
  <c r="K45" i="38"/>
  <c r="K35" i="25"/>
  <c r="M35" i="25" s="1"/>
  <c r="E103" i="35"/>
  <c r="D41" i="38"/>
  <c r="G112" i="35"/>
  <c r="G48" i="35"/>
  <c r="D23" i="21"/>
  <c r="D27" i="21"/>
  <c r="D19" i="21"/>
  <c r="J24" i="21"/>
  <c r="B13" i="10"/>
  <c r="D25" i="21"/>
  <c r="J26" i="21"/>
  <c r="D22" i="21"/>
  <c r="J23" i="21"/>
  <c r="J27" i="21"/>
  <c r="E22" i="21"/>
  <c r="K24" i="21"/>
  <c r="D21" i="21"/>
  <c r="J22" i="21"/>
  <c r="D28" i="21"/>
  <c r="D20" i="21"/>
  <c r="J17" i="21"/>
  <c r="J21" i="21"/>
  <c r="K10" i="33"/>
  <c r="L10" i="33"/>
  <c r="M12" i="33"/>
  <c r="G138" i="35"/>
  <c r="G111" i="35"/>
  <c r="G32" i="35"/>
  <c r="S20" i="34"/>
  <c r="G61" i="35"/>
  <c r="G33" i="35"/>
  <c r="C47" i="33"/>
  <c r="E39" i="38"/>
  <c r="E22" i="38"/>
  <c r="E27" i="38"/>
  <c r="K21" i="38"/>
  <c r="E59" i="35"/>
  <c r="H74" i="35"/>
  <c r="D17" i="38"/>
  <c r="E22" i="35"/>
  <c r="S52" i="34"/>
  <c r="Y52" i="34"/>
  <c r="E25" i="38"/>
  <c r="G141" i="35"/>
  <c r="K31" i="25"/>
  <c r="S32" i="34"/>
  <c r="Y32" i="34"/>
  <c r="D24" i="38"/>
  <c r="E8" i="35"/>
  <c r="J36" i="34"/>
  <c r="E23" i="38"/>
  <c r="E28" i="38"/>
  <c r="O14" i="45"/>
  <c r="B13" i="39"/>
  <c r="J31" i="44" s="1"/>
  <c r="K21" i="44"/>
  <c r="D23" i="44"/>
  <c r="E26" i="44"/>
  <c r="H87" i="35"/>
  <c r="E74" i="35"/>
  <c r="H126" i="35"/>
  <c r="I126" i="35" s="1"/>
  <c r="L126" i="35" s="1"/>
  <c r="S44" i="34"/>
  <c r="E45" i="35"/>
  <c r="K43" i="25"/>
  <c r="M43" i="25" s="1"/>
  <c r="S28" i="34"/>
  <c r="E141" i="35"/>
  <c r="K139" i="25"/>
  <c r="M139" i="25" s="1"/>
  <c r="H46" i="35"/>
  <c r="I46" i="35" s="1"/>
  <c r="J29" i="44"/>
  <c r="D32" i="44"/>
  <c r="J40" i="44"/>
  <c r="D39" i="44"/>
  <c r="D33" i="44"/>
  <c r="K34" i="44"/>
  <c r="E37" i="44"/>
  <c r="K32" i="44"/>
  <c r="H150" i="35"/>
  <c r="I150" i="35" s="1"/>
  <c r="K57" i="25"/>
  <c r="M57" i="25" s="1"/>
  <c r="G46" i="35"/>
  <c r="G25" i="35"/>
  <c r="E37" i="35"/>
  <c r="G85" i="35"/>
  <c r="K38" i="21"/>
  <c r="K17" i="25"/>
  <c r="M17" i="25" s="1"/>
  <c r="E19" i="35"/>
  <c r="K6" i="25"/>
  <c r="M6" i="25" s="1"/>
  <c r="L96" i="25"/>
  <c r="F98" i="35"/>
  <c r="E100" i="20"/>
  <c r="G137" i="35"/>
  <c r="N12" i="33"/>
  <c r="G97" i="35"/>
  <c r="F68" i="20"/>
  <c r="AD13" i="24"/>
  <c r="AH48" i="25"/>
  <c r="AH52" i="25"/>
  <c r="D97" i="25"/>
  <c r="AH17" i="25"/>
  <c r="AH127" i="25"/>
  <c r="D80" i="25"/>
  <c r="AH118" i="25"/>
  <c r="D51" i="25"/>
  <c r="AH8" i="25"/>
  <c r="AH106" i="25"/>
  <c r="D152" i="25"/>
  <c r="AH40" i="25"/>
  <c r="D139" i="25"/>
  <c r="AH144" i="25"/>
  <c r="AH50" i="25"/>
  <c r="D123" i="25"/>
  <c r="AH54" i="25"/>
  <c r="AH132" i="25"/>
  <c r="AH23" i="25"/>
  <c r="D85" i="25"/>
  <c r="AH119" i="25"/>
  <c r="AH75" i="25"/>
  <c r="AH111" i="25"/>
  <c r="D25" i="25"/>
  <c r="AH15" i="25"/>
  <c r="D6" i="25"/>
  <c r="AH65" i="25"/>
  <c r="D140" i="25"/>
  <c r="AH145" i="25"/>
  <c r="D131" i="25"/>
  <c r="D129" i="25"/>
  <c r="AH7" i="25"/>
  <c r="D108" i="25"/>
  <c r="AH25" i="25"/>
  <c r="D95" i="25"/>
  <c r="D73" i="25"/>
  <c r="D63" i="25"/>
  <c r="AH5" i="25"/>
  <c r="D58" i="25"/>
  <c r="D53" i="25"/>
  <c r="AH120" i="25"/>
  <c r="AH76" i="25"/>
  <c r="D33" i="25"/>
  <c r="AH71" i="25"/>
  <c r="D11" i="25"/>
  <c r="AH105" i="25"/>
  <c r="D132" i="25"/>
  <c r="AH11" i="25"/>
  <c r="AH12" i="25"/>
  <c r="D96" i="25"/>
  <c r="AH89" i="25"/>
  <c r="D74" i="25"/>
  <c r="AH63" i="25"/>
  <c r="D38" i="25"/>
  <c r="AH56" i="25"/>
  <c r="AH6" i="25"/>
  <c r="D17" i="25"/>
  <c r="L17" i="25"/>
  <c r="AH55" i="25"/>
  <c r="D151" i="25"/>
  <c r="D26" i="41"/>
  <c r="D38" i="41"/>
  <c r="D62" i="41"/>
  <c r="F31" i="41"/>
  <c r="D10" i="41"/>
  <c r="F155" i="41"/>
  <c r="F63" i="41"/>
  <c r="D98" i="41"/>
  <c r="D94" i="41"/>
  <c r="D54" i="41"/>
  <c r="D66" i="41"/>
  <c r="F91" i="41"/>
  <c r="D58" i="41"/>
  <c r="D158" i="41"/>
  <c r="D46" i="41"/>
  <c r="D78" i="41"/>
  <c r="D74" i="41"/>
  <c r="F55" i="41"/>
  <c r="F67" i="41"/>
  <c r="E134" i="41"/>
  <c r="D129" i="41"/>
  <c r="E117" i="41"/>
  <c r="E81" i="41"/>
  <c r="D156" i="41"/>
  <c r="F149" i="41"/>
  <c r="E93" i="41"/>
  <c r="F113" i="41"/>
  <c r="D149" i="41"/>
  <c r="E142" i="41"/>
  <c r="F146" i="41"/>
  <c r="D153" i="41"/>
  <c r="D101" i="41"/>
  <c r="D105" i="41"/>
  <c r="F122" i="41"/>
  <c r="D133" i="41"/>
  <c r="E146" i="41"/>
  <c r="D125" i="41"/>
  <c r="F45" i="41"/>
  <c r="F49" i="41"/>
  <c r="D137" i="41"/>
  <c r="D141" i="41"/>
  <c r="D145" i="41"/>
  <c r="D157" i="41"/>
  <c r="F134" i="41"/>
  <c r="F158" i="41"/>
  <c r="F154" i="41"/>
  <c r="F125" i="41"/>
  <c r="E22" i="41"/>
  <c r="N33" i="41"/>
  <c r="W49" i="40"/>
  <c r="F62" i="41"/>
  <c r="D13" i="41"/>
  <c r="W50" i="40"/>
  <c r="W48" i="40"/>
  <c r="D45" i="41"/>
  <c r="D29" i="41"/>
  <c r="D9" i="41"/>
  <c r="F147" i="41"/>
  <c r="D37" i="41"/>
  <c r="D155" i="41"/>
  <c r="D17" i="41"/>
  <c r="D65" i="41"/>
  <c r="W16" i="40"/>
  <c r="D110" i="41"/>
  <c r="D81" i="41"/>
  <c r="D61" i="41"/>
  <c r="D73" i="41"/>
  <c r="E135" i="41"/>
  <c r="E147" i="41"/>
  <c r="E90" i="41"/>
  <c r="F30" i="41"/>
  <c r="E87" i="41"/>
  <c r="E104" i="41"/>
  <c r="E112" i="41"/>
  <c r="W18" i="40"/>
  <c r="W19" i="40"/>
  <c r="D77" i="41"/>
  <c r="D53" i="41"/>
  <c r="D134" i="41"/>
  <c r="E156" i="41"/>
  <c r="F107" i="41"/>
  <c r="F18" i="41"/>
  <c r="W40" i="40"/>
  <c r="D130" i="41"/>
  <c r="D57" i="41"/>
  <c r="D33" i="41"/>
  <c r="D102" i="41"/>
  <c r="D49" i="41"/>
  <c r="F160" i="41"/>
  <c r="D21" i="41"/>
  <c r="F139" i="41"/>
  <c r="D25" i="41"/>
  <c r="D138" i="41"/>
  <c r="F10" i="41"/>
  <c r="E14" i="41"/>
  <c r="W41" i="40"/>
  <c r="D69" i="41"/>
  <c r="D151" i="41"/>
  <c r="D159" i="41"/>
  <c r="D142" i="41"/>
  <c r="F82" i="41"/>
  <c r="F66" i="41"/>
  <c r="F26" i="41"/>
  <c r="W22" i="40"/>
  <c r="F34" i="41"/>
  <c r="W39" i="40"/>
  <c r="O12" i="39"/>
  <c r="F22" i="41"/>
  <c r="E38" i="41"/>
  <c r="W21" i="40"/>
  <c r="W29" i="40"/>
  <c r="W31" i="40"/>
  <c r="W14" i="40"/>
  <c r="W47" i="40"/>
  <c r="F119" i="41"/>
  <c r="W46" i="40"/>
  <c r="W44" i="40"/>
  <c r="F140" i="41"/>
  <c r="E148" i="41"/>
  <c r="E94" i="41"/>
  <c r="F115" i="41"/>
  <c r="D126" i="41"/>
  <c r="D118" i="41"/>
  <c r="D89" i="41"/>
  <c r="D106" i="41"/>
  <c r="D114" i="41"/>
  <c r="F161" i="41"/>
  <c r="F157" i="41"/>
  <c r="W10" i="40"/>
  <c r="W20" i="40"/>
  <c r="D139" i="41"/>
  <c r="D160" i="41"/>
  <c r="D143" i="41"/>
  <c r="D152" i="41"/>
  <c r="F135" i="41"/>
  <c r="F144" i="41"/>
  <c r="I144" i="41" s="1"/>
  <c r="K144" i="41" s="1"/>
  <c r="E161" i="41"/>
  <c r="E103" i="41"/>
  <c r="F11" i="41"/>
  <c r="E31" i="41"/>
  <c r="F8" i="41"/>
  <c r="W42" i="40"/>
  <c r="W9" i="40"/>
  <c r="E45" i="41"/>
  <c r="W55" i="40"/>
  <c r="D113" i="41"/>
  <c r="D18" i="41"/>
  <c r="D43" i="41"/>
  <c r="D117" i="41"/>
  <c r="D42" i="41"/>
  <c r="D109" i="41"/>
  <c r="D48" i="41"/>
  <c r="D132" i="41"/>
  <c r="D14" i="41"/>
  <c r="D30" i="41"/>
  <c r="D97" i="41"/>
  <c r="F156" i="41"/>
  <c r="F118" i="41"/>
  <c r="F23" i="41"/>
  <c r="W34" i="40"/>
  <c r="W54" i="40"/>
  <c r="W25" i="40"/>
  <c r="D146" i="41"/>
  <c r="D161" i="41"/>
  <c r="D87" i="41"/>
  <c r="D31" i="41"/>
  <c r="F15" i="41"/>
  <c r="F78" i="41"/>
  <c r="W53" i="40"/>
  <c r="W24" i="40"/>
  <c r="W13" i="40"/>
  <c r="F58" i="41"/>
  <c r="W33" i="40"/>
  <c r="W38" i="40"/>
  <c r="O14" i="39"/>
  <c r="R5" i="25"/>
  <c r="O11" i="39"/>
  <c r="W26" i="40"/>
  <c r="W32" i="40"/>
  <c r="W37" i="40"/>
  <c r="F60" i="41"/>
  <c r="W12" i="40"/>
  <c r="O13" i="39"/>
  <c r="E68" i="41"/>
  <c r="F133" i="41"/>
  <c r="E129" i="41"/>
  <c r="F129" i="41"/>
  <c r="F128" i="41"/>
  <c r="E128" i="41"/>
  <c r="E102" i="41"/>
  <c r="F102" i="41"/>
  <c r="F83" i="41"/>
  <c r="F43" i="41"/>
  <c r="E131" i="41"/>
  <c r="F130" i="41"/>
  <c r="F96" i="41"/>
  <c r="E83" i="41"/>
  <c r="N143" i="41"/>
  <c r="D121" i="41"/>
  <c r="F106" i="41"/>
  <c r="F105" i="41"/>
  <c r="E105" i="41"/>
  <c r="E44" i="41"/>
  <c r="F44" i="41"/>
  <c r="D120" i="41"/>
  <c r="F132" i="41"/>
  <c r="E43" i="41"/>
  <c r="E42" i="41"/>
  <c r="N149" i="41"/>
  <c r="D135" i="41"/>
  <c r="N144" i="41"/>
  <c r="D122" i="41"/>
  <c r="F108" i="41"/>
  <c r="F50" i="41"/>
  <c r="E50" i="41"/>
  <c r="E36" i="41"/>
  <c r="F36" i="41"/>
  <c r="F35" i="41"/>
  <c r="E35" i="41"/>
  <c r="N9" i="41"/>
  <c r="D22" i="41"/>
  <c r="E133" i="41"/>
  <c r="F75" i="41"/>
  <c r="E99" i="41"/>
  <c r="N11" i="41"/>
  <c r="D6" i="41"/>
  <c r="E159" i="41"/>
  <c r="F159" i="41"/>
  <c r="N153" i="41"/>
  <c r="D147" i="41"/>
  <c r="E143" i="41"/>
  <c r="F143" i="41"/>
  <c r="E95" i="41"/>
  <c r="F95" i="41"/>
  <c r="F70" i="41"/>
  <c r="E70" i="41"/>
  <c r="E54" i="41"/>
  <c r="F54" i="41"/>
  <c r="F39" i="41"/>
  <c r="E39" i="41"/>
  <c r="N61" i="41"/>
  <c r="D23" i="41"/>
  <c r="F104" i="41"/>
  <c r="F72" i="41"/>
  <c r="E92" i="41"/>
  <c r="E7" i="41"/>
  <c r="E72" i="41"/>
  <c r="E152" i="41"/>
  <c r="F87" i="41"/>
  <c r="L10" i="39"/>
  <c r="K6" i="44"/>
  <c r="J13" i="39"/>
  <c r="F59" i="41"/>
  <c r="E31" i="44"/>
  <c r="E20" i="44"/>
  <c r="E22" i="44"/>
  <c r="J12" i="39"/>
  <c r="E21" i="44"/>
  <c r="E12" i="44"/>
  <c r="E10" i="44"/>
  <c r="E13" i="44"/>
  <c r="F38" i="41"/>
  <c r="R52" i="25"/>
  <c r="G106" i="41"/>
  <c r="H144" i="41"/>
  <c r="E137" i="41"/>
  <c r="R119" i="25"/>
  <c r="E60" i="41"/>
  <c r="G35" i="41"/>
  <c r="R101" i="25"/>
  <c r="L42" i="40"/>
  <c r="Q150" i="25"/>
  <c r="H121" i="41"/>
  <c r="H106" i="41"/>
  <c r="H120" i="41"/>
  <c r="H53" i="41"/>
  <c r="Q19" i="25"/>
  <c r="R113" i="25"/>
  <c r="H47" i="41"/>
  <c r="Q113" i="25"/>
  <c r="S113" i="25" s="1"/>
  <c r="Q101" i="25"/>
  <c r="S101" i="25" s="1"/>
  <c r="R78" i="25"/>
  <c r="R60" i="25"/>
  <c r="G75" i="41"/>
  <c r="G118" i="41"/>
  <c r="H103" i="41"/>
  <c r="I103" i="41" s="1"/>
  <c r="G120" i="41"/>
  <c r="G84" i="41"/>
  <c r="G23" i="41"/>
  <c r="Q48" i="25"/>
  <c r="R57" i="25"/>
  <c r="R104" i="25"/>
  <c r="R20" i="25"/>
  <c r="R19" i="25"/>
  <c r="R73" i="25"/>
  <c r="H99" i="41"/>
  <c r="Q37" i="25"/>
  <c r="R102" i="25"/>
  <c r="R134" i="25"/>
  <c r="R86" i="25"/>
  <c r="Q36" i="25"/>
  <c r="S36" i="25" s="1"/>
  <c r="Q73" i="25"/>
  <c r="S73" i="25" s="1"/>
  <c r="G140" i="41"/>
  <c r="G89" i="41"/>
  <c r="G127" i="41"/>
  <c r="Q60" i="25"/>
  <c r="S60" i="25" s="1"/>
  <c r="G142" i="41"/>
  <c r="R103" i="25"/>
  <c r="R117" i="25"/>
  <c r="F7" i="41"/>
  <c r="L9" i="40"/>
  <c r="H84" i="41"/>
  <c r="H21" i="41"/>
  <c r="I21" i="41" s="1"/>
  <c r="G90" i="41"/>
  <c r="H65" i="41"/>
  <c r="I65" i="41" s="1"/>
  <c r="H104" i="41"/>
  <c r="H24" i="41"/>
  <c r="I24" i="41" s="1"/>
  <c r="H115" i="41"/>
  <c r="H91" i="41"/>
  <c r="G11" i="41"/>
  <c r="G88" i="41"/>
  <c r="G78" i="41"/>
  <c r="G154" i="41"/>
  <c r="G121" i="41"/>
  <c r="G51" i="41"/>
  <c r="G62" i="41"/>
  <c r="G12" i="41"/>
  <c r="G136" i="41"/>
  <c r="H71" i="41"/>
  <c r="H77" i="41"/>
  <c r="G53" i="41"/>
  <c r="H50" i="41"/>
  <c r="Q9" i="25"/>
  <c r="R51" i="25"/>
  <c r="R116" i="25"/>
  <c r="R126" i="25"/>
  <c r="R56" i="25"/>
  <c r="Q21" i="25"/>
  <c r="S21" i="25" s="1"/>
  <c r="R36" i="25"/>
  <c r="Q85" i="25"/>
  <c r="R53" i="25"/>
  <c r="Q103" i="25"/>
  <c r="S103" i="25" s="1"/>
  <c r="Q62" i="25"/>
  <c r="Q141" i="25"/>
  <c r="S141" i="25" s="1"/>
  <c r="R152" i="25"/>
  <c r="R142" i="25"/>
  <c r="R48" i="25"/>
  <c r="Q69" i="25"/>
  <c r="Q20" i="25"/>
  <c r="S20" i="25" s="1"/>
  <c r="Q5" i="25"/>
  <c r="R32" i="25"/>
  <c r="R118" i="25"/>
  <c r="Q142" i="25"/>
  <c r="S142" i="25" s="1"/>
  <c r="Q51" i="25"/>
  <c r="S51" i="25" s="1"/>
  <c r="Q118" i="25"/>
  <c r="S118" i="25" s="1"/>
  <c r="Q53" i="25"/>
  <c r="S53" i="25" s="1"/>
  <c r="Q104" i="25"/>
  <c r="S104" i="25" s="1"/>
  <c r="Q52" i="25"/>
  <c r="Q119" i="25"/>
  <c r="S119" i="25" s="1"/>
  <c r="Q117" i="25"/>
  <c r="S117" i="25" s="1"/>
  <c r="Q78" i="25"/>
  <c r="S78" i="25" s="1"/>
  <c r="Q116" i="25"/>
  <c r="S116" i="25" s="1"/>
  <c r="L12" i="40"/>
  <c r="G115" i="41"/>
  <c r="G143" i="41"/>
  <c r="H51" i="41"/>
  <c r="G139" i="41"/>
  <c r="G77" i="41"/>
  <c r="H33" i="41"/>
  <c r="H63" i="41"/>
  <c r="H10" i="41"/>
  <c r="G105" i="41"/>
  <c r="G54" i="41"/>
  <c r="G80" i="41"/>
  <c r="G119" i="41"/>
  <c r="G144" i="41"/>
  <c r="G55" i="41"/>
  <c r="Q100" i="25"/>
  <c r="S100" i="25" s="1"/>
  <c r="R58" i="25"/>
  <c r="Q75" i="25"/>
  <c r="Q110" i="25"/>
  <c r="S110" i="25" s="1"/>
  <c r="R98" i="25"/>
  <c r="Q76" i="25"/>
  <c r="R87" i="25"/>
  <c r="Q138" i="25"/>
  <c r="S138" i="25" s="1"/>
  <c r="R147" i="25"/>
  <c r="R138" i="25"/>
  <c r="Q102" i="25"/>
  <c r="S102" i="25" s="1"/>
  <c r="R37" i="25"/>
  <c r="R21" i="25"/>
  <c r="H116" i="41"/>
  <c r="H90" i="41"/>
  <c r="G99" i="41"/>
  <c r="G19" i="41"/>
  <c r="L13" i="40"/>
  <c r="H117" i="41"/>
  <c r="G104" i="41"/>
  <c r="G128" i="41"/>
  <c r="G24" i="41"/>
  <c r="H36" i="41"/>
  <c r="H11" i="41"/>
  <c r="G103" i="41"/>
  <c r="H143" i="41"/>
  <c r="I143" i="41" s="1"/>
  <c r="L143" i="41" s="1"/>
  <c r="G113" i="41"/>
  <c r="G65" i="41"/>
  <c r="G6" i="41"/>
  <c r="H142" i="41"/>
  <c r="I142" i="41" s="1"/>
  <c r="G76" i="41"/>
  <c r="G72" i="41"/>
  <c r="H154" i="41"/>
  <c r="G102" i="41"/>
  <c r="G50" i="41"/>
  <c r="H52" i="41"/>
  <c r="I52" i="41" s="1"/>
  <c r="J52" i="41" s="1"/>
  <c r="G34" i="41"/>
  <c r="G45" i="41"/>
  <c r="H34" i="41"/>
  <c r="I34" i="41" s="1"/>
  <c r="H35" i="41"/>
  <c r="G39" i="41"/>
  <c r="H139" i="41"/>
  <c r="H19" i="41"/>
  <c r="G63" i="41"/>
  <c r="H23" i="41"/>
  <c r="G151" i="41"/>
  <c r="H6" i="41"/>
  <c r="H102" i="41"/>
  <c r="G112" i="41"/>
  <c r="G124" i="41"/>
  <c r="G100" i="41"/>
  <c r="G52" i="41"/>
  <c r="H75" i="41"/>
  <c r="H13" i="41"/>
  <c r="I13" i="41" s="1"/>
  <c r="G71" i="41"/>
  <c r="H61" i="41"/>
  <c r="H124" i="41"/>
  <c r="H72" i="41"/>
  <c r="H100" i="41"/>
  <c r="I100" i="41" s="1"/>
  <c r="H62" i="41"/>
  <c r="I62" i="41" s="1"/>
  <c r="H89" i="41"/>
  <c r="H105" i="41"/>
  <c r="I105" i="41" s="1"/>
  <c r="K105" i="41" s="1"/>
  <c r="H118" i="41"/>
  <c r="I118" i="41" s="1"/>
  <c r="J118" i="41" s="1"/>
  <c r="H119" i="41"/>
  <c r="H80" i="41"/>
  <c r="H54" i="41"/>
  <c r="H55" i="41"/>
  <c r="R89" i="25"/>
  <c r="Q114" i="25"/>
  <c r="S114" i="25" s="1"/>
  <c r="Q32" i="25"/>
  <c r="S32" i="25" s="1"/>
  <c r="Q8" i="25"/>
  <c r="R35" i="25"/>
  <c r="R63" i="25"/>
  <c r="Q98" i="25"/>
  <c r="S98" i="25" s="1"/>
  <c r="Q22" i="25"/>
  <c r="R33" i="25"/>
  <c r="R97" i="25"/>
  <c r="Q50" i="25"/>
  <c r="S50" i="25" s="1"/>
  <c r="Q63" i="25"/>
  <c r="S63" i="25" s="1"/>
  <c r="R11" i="25"/>
  <c r="Q11" i="25"/>
  <c r="S11" i="25" s="1"/>
  <c r="Q47" i="25"/>
  <c r="R47" i="25"/>
  <c r="R49" i="25"/>
  <c r="R9" i="25"/>
  <c r="Q33" i="25"/>
  <c r="R115" i="25"/>
  <c r="Q111" i="25"/>
  <c r="S111" i="25" s="1"/>
  <c r="R111" i="25"/>
  <c r="R50" i="25"/>
  <c r="R76" i="25"/>
  <c r="Q123" i="25"/>
  <c r="Q126" i="25"/>
  <c r="S126" i="25" s="1"/>
  <c r="R61" i="25"/>
  <c r="R88" i="25"/>
  <c r="R122" i="25"/>
  <c r="R69" i="25"/>
  <c r="Q115" i="25"/>
  <c r="S115" i="25" s="1"/>
  <c r="R22" i="25"/>
  <c r="Q89" i="25"/>
  <c r="Q147" i="25"/>
  <c r="S147" i="25" s="1"/>
  <c r="Q74" i="25"/>
  <c r="R137" i="25"/>
  <c r="Q135" i="25"/>
  <c r="Q86" i="25"/>
  <c r="S86" i="25" s="1"/>
  <c r="R8" i="25"/>
  <c r="R34" i="25"/>
  <c r="Q34" i="25"/>
  <c r="Q88" i="25"/>
  <c r="S88" i="25" s="1"/>
  <c r="Q87" i="25"/>
  <c r="S87" i="25" s="1"/>
  <c r="Q35" i="25"/>
  <c r="S35" i="25" s="1"/>
  <c r="R75" i="25"/>
  <c r="R100" i="25"/>
  <c r="R43" i="25"/>
  <c r="Q43" i="25"/>
  <c r="Q49" i="25"/>
  <c r="S49" i="25" s="1"/>
  <c r="Q140" i="25"/>
  <c r="S140" i="25" s="1"/>
  <c r="Q152" i="25"/>
  <c r="S152" i="25" s="1"/>
  <c r="R141" i="25"/>
  <c r="Q122" i="25"/>
  <c r="S122" i="25" s="1"/>
  <c r="Q58" i="25"/>
  <c r="R10" i="25"/>
  <c r="R6" i="25"/>
  <c r="R114" i="25"/>
  <c r="Q70" i="25"/>
  <c r="Q10" i="25"/>
  <c r="S10" i="25" s="1"/>
  <c r="Q97" i="25"/>
  <c r="S97" i="25" s="1"/>
  <c r="R62" i="25"/>
  <c r="R70" i="25"/>
  <c r="R74" i="25"/>
  <c r="Q61" i="25"/>
  <c r="S61" i="25" s="1"/>
  <c r="R123" i="25"/>
  <c r="R85" i="25"/>
  <c r="R140" i="25"/>
  <c r="Q137" i="25"/>
  <c r="S137" i="25" s="1"/>
  <c r="L14" i="40"/>
  <c r="G64" i="41"/>
  <c r="H85" i="41"/>
  <c r="H149" i="41"/>
  <c r="H136" i="41"/>
  <c r="I136" i="41" s="1"/>
  <c r="I92" i="41"/>
  <c r="J92" i="41" s="1"/>
  <c r="H88" i="41"/>
  <c r="H78" i="41"/>
  <c r="I78" i="41" s="1"/>
  <c r="G10" i="41"/>
  <c r="G37" i="41"/>
  <c r="H37" i="41"/>
  <c r="I37" i="41" s="1"/>
  <c r="G46" i="41"/>
  <c r="H12" i="41"/>
  <c r="I12" i="41" s="1"/>
  <c r="G60" i="41"/>
  <c r="G91" i="41"/>
  <c r="G49" i="41"/>
  <c r="H137" i="41"/>
  <c r="H45" i="41"/>
  <c r="I45" i="41" s="1"/>
  <c r="J45" i="41" s="1"/>
  <c r="H76" i="41"/>
  <c r="H113" i="41"/>
  <c r="I113" i="41" s="1"/>
  <c r="G13" i="41"/>
  <c r="H32" i="41"/>
  <c r="H64" i="41"/>
  <c r="I64" i="41" s="1"/>
  <c r="G149" i="41"/>
  <c r="H140" i="41"/>
  <c r="I140" i="41" s="1"/>
  <c r="G116" i="41"/>
  <c r="H49" i="41"/>
  <c r="H39" i="41"/>
  <c r="I39" i="41" s="1"/>
  <c r="G117" i="41"/>
  <c r="H128" i="41"/>
  <c r="G33" i="41"/>
  <c r="G21" i="41"/>
  <c r="G36" i="41"/>
  <c r="H19" i="47"/>
  <c r="H105" i="47"/>
  <c r="I105" i="47" s="1"/>
  <c r="G33" i="47"/>
  <c r="H118" i="47"/>
  <c r="I118" i="47" s="1"/>
  <c r="K118" i="47" s="1"/>
  <c r="G60" i="47"/>
  <c r="G73" i="47"/>
  <c r="G98" i="47"/>
  <c r="G114" i="47"/>
  <c r="G127" i="47"/>
  <c r="G151" i="47"/>
  <c r="H53" i="47"/>
  <c r="H119" i="47"/>
  <c r="H54" i="47"/>
  <c r="I54" i="47" s="1"/>
  <c r="L54" i="47" s="1"/>
  <c r="G120" i="47"/>
  <c r="G54" i="47"/>
  <c r="G106" i="47"/>
  <c r="G121" i="47"/>
  <c r="G53" i="47"/>
  <c r="G55" i="47"/>
  <c r="I22" i="47"/>
  <c r="K22" i="47" s="1"/>
  <c r="I125" i="47"/>
  <c r="S28" i="46"/>
  <c r="I68" i="47"/>
  <c r="J68" i="47" s="1"/>
  <c r="H72" i="47"/>
  <c r="H98" i="47"/>
  <c r="H121" i="47"/>
  <c r="H55" i="47"/>
  <c r="H80" i="47"/>
  <c r="I80" i="47" s="1"/>
  <c r="H144" i="47"/>
  <c r="H106" i="47"/>
  <c r="I106" i="47" s="1"/>
  <c r="K106" i="47" s="1"/>
  <c r="H120" i="47"/>
  <c r="I76" i="47"/>
  <c r="J76" i="47" s="1"/>
  <c r="I143" i="47"/>
  <c r="J143" i="47" s="1"/>
  <c r="F112" i="41"/>
  <c r="R110" i="25"/>
  <c r="H151" i="41"/>
  <c r="H87" i="41"/>
  <c r="E24" i="39"/>
  <c r="F137" i="41"/>
  <c r="R135" i="25"/>
  <c r="F6" i="41"/>
  <c r="R4" i="25"/>
  <c r="H112" i="41"/>
  <c r="D105" i="25"/>
  <c r="D107" i="41"/>
  <c r="D107" i="35"/>
  <c r="D107" i="47"/>
  <c r="D75" i="25"/>
  <c r="D77" i="47"/>
  <c r="D77" i="35"/>
  <c r="I122" i="20"/>
  <c r="L122" i="20" s="1"/>
  <c r="D112" i="41"/>
  <c r="D112" i="35"/>
  <c r="D112" i="47"/>
  <c r="D110" i="25"/>
  <c r="D31" i="20"/>
  <c r="D90" i="47"/>
  <c r="D90" i="41"/>
  <c r="D84" i="20"/>
  <c r="D88" i="25"/>
  <c r="D90" i="35"/>
  <c r="D38" i="35"/>
  <c r="D38" i="47"/>
  <c r="K101" i="25"/>
  <c r="M101" i="25" s="1"/>
  <c r="E33" i="35"/>
  <c r="J14" i="33"/>
  <c r="J11" i="39"/>
  <c r="C10" i="45"/>
  <c r="D41" i="41"/>
  <c r="J48" i="46"/>
  <c r="E42" i="50"/>
  <c r="F21" i="47"/>
  <c r="E46" i="50"/>
  <c r="E48" i="50"/>
  <c r="F78" i="47"/>
  <c r="I78" i="47" s="1"/>
  <c r="F98" i="47"/>
  <c r="I98" i="47" s="1"/>
  <c r="H127" i="47"/>
  <c r="I127" i="47" s="1"/>
  <c r="H85" i="47"/>
  <c r="I85" i="47" s="1"/>
  <c r="F46" i="47"/>
  <c r="F97" i="47"/>
  <c r="I97" i="47" s="1"/>
  <c r="F123" i="47"/>
  <c r="I26" i="47"/>
  <c r="K26" i="47" s="1"/>
  <c r="E43" i="50"/>
  <c r="E47" i="50"/>
  <c r="E51" i="50"/>
  <c r="F100" i="47"/>
  <c r="I100" i="47" s="1"/>
  <c r="I113" i="47"/>
  <c r="I4" i="49"/>
  <c r="I10" i="45"/>
  <c r="J10" i="45" s="1"/>
  <c r="E46" i="47"/>
  <c r="J24" i="46"/>
  <c r="F58" i="47"/>
  <c r="F137" i="47"/>
  <c r="I137" i="47" s="1"/>
  <c r="F152" i="47"/>
  <c r="J52" i="46"/>
  <c r="J36" i="46"/>
  <c r="G24" i="47"/>
  <c r="H25" i="47"/>
  <c r="I25" i="47" s="1"/>
  <c r="W41" i="46"/>
  <c r="W17" i="46"/>
  <c r="W16" i="46"/>
  <c r="H101" i="47"/>
  <c r="I101" i="47" s="1"/>
  <c r="W12" i="46"/>
  <c r="W42" i="46"/>
  <c r="F42" i="46" s="1"/>
  <c r="H34" i="47"/>
  <c r="I34" i="47" s="1"/>
  <c r="K34" i="47" s="1"/>
  <c r="H128" i="47"/>
  <c r="I128" i="47" s="1"/>
  <c r="H23" i="47"/>
  <c r="I23" i="47" s="1"/>
  <c r="H11" i="47"/>
  <c r="I11" i="47" s="1"/>
  <c r="W18" i="46"/>
  <c r="G71" i="47"/>
  <c r="H47" i="47"/>
  <c r="I47" i="47" s="1"/>
  <c r="G49" i="47"/>
  <c r="H116" i="47"/>
  <c r="I116" i="47"/>
  <c r="G116" i="47"/>
  <c r="G140" i="47"/>
  <c r="H24" i="47"/>
  <c r="H154" i="47"/>
  <c r="I154" i="47" s="1"/>
  <c r="W22" i="46"/>
  <c r="H88" i="47"/>
  <c r="I88" i="47" s="1"/>
  <c r="G105" i="47"/>
  <c r="G63" i="47"/>
  <c r="G101" i="47"/>
  <c r="G38" i="47"/>
  <c r="H50" i="47"/>
  <c r="I50" i="47" s="1"/>
  <c r="J50" i="47" s="1"/>
  <c r="H10" i="47"/>
  <c r="I10" i="47" s="1"/>
  <c r="G51" i="47"/>
  <c r="H39" i="47"/>
  <c r="I39" i="47" s="1"/>
  <c r="L39" i="47" s="1"/>
  <c r="G37" i="47"/>
  <c r="I114" i="47"/>
  <c r="I141" i="47"/>
  <c r="K141" i="47" s="1"/>
  <c r="W9" i="46"/>
  <c r="W36" i="46"/>
  <c r="W52" i="46"/>
  <c r="I87" i="47"/>
  <c r="J87" i="47" s="1"/>
  <c r="I61" i="47"/>
  <c r="I51" i="47"/>
  <c r="I102" i="47"/>
  <c r="G45" i="47"/>
  <c r="G141" i="47"/>
  <c r="I45" i="47"/>
  <c r="I150" i="47"/>
  <c r="K150" i="47" s="1"/>
  <c r="I74" i="47"/>
  <c r="J74" i="47" s="1"/>
  <c r="I126" i="47"/>
  <c r="I151" i="47"/>
  <c r="K151" i="47" s="1"/>
  <c r="I136" i="47"/>
  <c r="K136" i="47" s="1"/>
  <c r="I60" i="47"/>
  <c r="I115" i="47"/>
  <c r="H91" i="47"/>
  <c r="I91" i="47" s="1"/>
  <c r="H8" i="47"/>
  <c r="H38" i="47"/>
  <c r="H9" i="47"/>
  <c r="I9" i="47" s="1"/>
  <c r="G64" i="47"/>
  <c r="G144" i="47"/>
  <c r="G39" i="47"/>
  <c r="G128" i="47"/>
  <c r="H75" i="47"/>
  <c r="I75" i="47" s="1"/>
  <c r="G34" i="47"/>
  <c r="H77" i="47"/>
  <c r="I77" i="47" s="1"/>
  <c r="H49" i="47"/>
  <c r="I49" i="47" s="1"/>
  <c r="G23" i="47"/>
  <c r="G77" i="47"/>
  <c r="H63" i="47"/>
  <c r="I63" i="47" s="1"/>
  <c r="G50" i="47"/>
  <c r="G47" i="47"/>
  <c r="H37" i="47"/>
  <c r="G10" i="47"/>
  <c r="H90" i="47"/>
  <c r="I90" i="47" s="1"/>
  <c r="G88" i="47"/>
  <c r="W26" i="46"/>
  <c r="W10" i="46"/>
  <c r="W8" i="46"/>
  <c r="W24" i="46"/>
  <c r="G9" i="47"/>
  <c r="G87" i="47"/>
  <c r="L14" i="45"/>
  <c r="D10" i="45"/>
  <c r="L10" i="45"/>
  <c r="L113" i="47"/>
  <c r="L11" i="45"/>
  <c r="M11" i="45"/>
  <c r="N11" i="45" s="1"/>
  <c r="K20" i="25"/>
  <c r="M20" i="25" s="1"/>
  <c r="K30" i="44"/>
  <c r="E30" i="44"/>
  <c r="E34" i="44"/>
  <c r="K35" i="44"/>
  <c r="E44" i="50"/>
  <c r="E52" i="50"/>
  <c r="E50" i="50"/>
  <c r="D54" i="47"/>
  <c r="D82" i="20"/>
  <c r="D18" i="47"/>
  <c r="D148" i="25"/>
  <c r="D136" i="47"/>
  <c r="D155" i="20"/>
  <c r="E40" i="50"/>
  <c r="D134" i="25"/>
  <c r="D155" i="47"/>
  <c r="K20" i="44"/>
  <c r="E45" i="38"/>
  <c r="K51" i="38"/>
  <c r="D42" i="38"/>
  <c r="D47" i="38"/>
  <c r="D51" i="38"/>
  <c r="E38" i="38"/>
  <c r="E32" i="38"/>
  <c r="E34" i="38"/>
  <c r="K40" i="38"/>
  <c r="K30" i="38"/>
  <c r="J35" i="38"/>
  <c r="D33" i="38"/>
  <c r="J39" i="38"/>
  <c r="J31" i="38"/>
  <c r="K39" i="38"/>
  <c r="D32" i="38"/>
  <c r="J38" i="38"/>
  <c r="J20" i="21"/>
  <c r="E19" i="38"/>
  <c r="D21" i="44"/>
  <c r="K25" i="44"/>
  <c r="E50" i="38"/>
  <c r="K47" i="38"/>
  <c r="K42" i="38"/>
  <c r="J52" i="38"/>
  <c r="K33" i="38"/>
  <c r="K36" i="38"/>
  <c r="D39" i="38"/>
  <c r="K35" i="38"/>
  <c r="J40" i="38"/>
  <c r="J29" i="38"/>
  <c r="D36" i="38"/>
  <c r="J36" i="38"/>
  <c r="D29" i="38"/>
  <c r="D35" i="38"/>
  <c r="J25" i="21"/>
  <c r="K22" i="21"/>
  <c r="D26" i="21"/>
  <c r="C24" i="39"/>
  <c r="C10" i="39" s="1"/>
  <c r="J26" i="50"/>
  <c r="E123" i="35"/>
  <c r="G21" i="47"/>
  <c r="G8" i="47"/>
  <c r="G49" i="35"/>
  <c r="F19" i="47"/>
  <c r="I19" i="47" s="1"/>
  <c r="K19" i="47" s="1"/>
  <c r="E150" i="47"/>
  <c r="F74" i="41"/>
  <c r="R72" i="25"/>
  <c r="G151" i="35"/>
  <c r="E61" i="35"/>
  <c r="K59" i="25"/>
  <c r="M59" i="25" s="1"/>
  <c r="E25" i="41"/>
  <c r="Q23" i="25"/>
  <c r="S23" i="25" s="1"/>
  <c r="H125" i="41"/>
  <c r="I125" i="41" s="1"/>
  <c r="E8" i="41"/>
  <c r="Q6" i="25"/>
  <c r="S6" i="25" s="1"/>
  <c r="H46" i="41"/>
  <c r="E41" i="41"/>
  <c r="G150" i="41"/>
  <c r="G25" i="41"/>
  <c r="G125" i="41"/>
  <c r="F25" i="41"/>
  <c r="R23" i="25"/>
  <c r="E112" i="35"/>
  <c r="K110" i="25"/>
  <c r="M110" i="25" s="1"/>
  <c r="E86" i="41"/>
  <c r="Q84" i="25"/>
  <c r="S84" i="25" s="1"/>
  <c r="F86" i="41"/>
  <c r="R84" i="25"/>
  <c r="H104" i="47"/>
  <c r="S36" i="46"/>
  <c r="H84" i="47"/>
  <c r="S32" i="46"/>
  <c r="F7" i="47"/>
  <c r="G72" i="47"/>
  <c r="E151" i="47"/>
  <c r="E127" i="47"/>
  <c r="E97" i="47"/>
  <c r="E45" i="47"/>
  <c r="E112" i="47"/>
  <c r="S12" i="46"/>
  <c r="H20" i="47"/>
  <c r="E86" i="47"/>
  <c r="G149" i="47"/>
  <c r="J32" i="46"/>
  <c r="F86" i="47"/>
  <c r="I86" i="47" s="1"/>
  <c r="E124" i="47"/>
  <c r="G20" i="47"/>
  <c r="G52" i="47"/>
  <c r="E72" i="47"/>
  <c r="H126" i="41"/>
  <c r="F126" i="41"/>
  <c r="R124" i="25"/>
  <c r="E97" i="41"/>
  <c r="Q95" i="25"/>
  <c r="S95" i="25" s="1"/>
  <c r="R108" i="25"/>
  <c r="F110" i="41"/>
  <c r="I110" i="41" s="1"/>
  <c r="L110" i="41" s="1"/>
  <c r="H22" i="41"/>
  <c r="I22" i="41" s="1"/>
  <c r="F79" i="41"/>
  <c r="R77" i="25"/>
  <c r="G22" i="41"/>
  <c r="Q77" i="25"/>
  <c r="S77" i="25" s="1"/>
  <c r="E79" i="41"/>
  <c r="G79" i="41"/>
  <c r="G138" i="41"/>
  <c r="E153" i="41"/>
  <c r="Q151" i="25"/>
  <c r="S151" i="25" s="1"/>
  <c r="G58" i="41"/>
  <c r="F151" i="41"/>
  <c r="I151" i="41" s="1"/>
  <c r="R149" i="25"/>
  <c r="F111" i="41"/>
  <c r="R109" i="25"/>
  <c r="H141" i="41"/>
  <c r="H86" i="41"/>
  <c r="R46" i="25"/>
  <c r="F48" i="41"/>
  <c r="Q71" i="25"/>
  <c r="S71" i="25" s="1"/>
  <c r="E73" i="41"/>
  <c r="G20" i="41"/>
  <c r="E98" i="41"/>
  <c r="Q96" i="25"/>
  <c r="S96" i="25" s="1"/>
  <c r="Q17" i="25"/>
  <c r="S17" i="25" s="1"/>
  <c r="E19" i="41"/>
  <c r="G152" i="41"/>
  <c r="Q46" i="25"/>
  <c r="S46" i="25" s="1"/>
  <c r="E48" i="41"/>
  <c r="G123" i="41"/>
  <c r="G86" i="47"/>
  <c r="F46" i="41"/>
  <c r="R44" i="25"/>
  <c r="G100" i="47"/>
  <c r="E85" i="47"/>
  <c r="E52" i="47"/>
  <c r="G61" i="47"/>
  <c r="G79" i="35"/>
  <c r="G48" i="47"/>
  <c r="G150" i="47"/>
  <c r="G74" i="47"/>
  <c r="E114" i="47"/>
  <c r="G112" i="47"/>
  <c r="H127" i="41"/>
  <c r="F41" i="41"/>
  <c r="G19" i="35"/>
  <c r="G136" i="35"/>
  <c r="G86" i="35"/>
  <c r="R99" i="25"/>
  <c r="F101" i="41"/>
  <c r="I101" i="41" s="1"/>
  <c r="H9" i="41"/>
  <c r="Q72" i="25"/>
  <c r="S72" i="25" s="1"/>
  <c r="E74" i="41"/>
  <c r="H150" i="41"/>
  <c r="E46" i="41"/>
  <c r="Q44" i="25"/>
  <c r="S44" i="25" s="1"/>
  <c r="Q99" i="25"/>
  <c r="S99" i="25" s="1"/>
  <c r="E101" i="41"/>
  <c r="G85" i="41"/>
  <c r="G137" i="41"/>
  <c r="F123" i="41"/>
  <c r="R121" i="25"/>
  <c r="K45" i="25"/>
  <c r="M45" i="25" s="1"/>
  <c r="E47" i="35"/>
  <c r="E58" i="41"/>
  <c r="Q56" i="25"/>
  <c r="S56" i="25" s="1"/>
  <c r="R150" i="25"/>
  <c r="F152" i="41"/>
  <c r="S24" i="46"/>
  <c r="H58" i="47"/>
  <c r="I58" i="47" s="1"/>
  <c r="G7" i="47"/>
  <c r="E73" i="47"/>
  <c r="F20" i="47"/>
  <c r="I20" i="47"/>
  <c r="J20" i="47" s="1"/>
  <c r="J12" i="46"/>
  <c r="E141" i="47"/>
  <c r="G111" i="47"/>
  <c r="E61" i="47"/>
  <c r="G152" i="47"/>
  <c r="G110" i="47"/>
  <c r="F72" i="47"/>
  <c r="I72" i="47" s="1"/>
  <c r="J28" i="46"/>
  <c r="G32" i="47"/>
  <c r="E137" i="47"/>
  <c r="E21" i="47"/>
  <c r="E58" i="47"/>
  <c r="G78" i="47"/>
  <c r="H8" i="41"/>
  <c r="I8" i="41" s="1"/>
  <c r="F20" i="41"/>
  <c r="I20" i="41" s="1"/>
  <c r="R18" i="25"/>
  <c r="H79" i="41"/>
  <c r="H101" i="41"/>
  <c r="R7" i="25"/>
  <c r="F9" i="41"/>
  <c r="H58" i="41"/>
  <c r="I58" i="41" s="1"/>
  <c r="G38" i="41"/>
  <c r="G87" i="41"/>
  <c r="E110" i="41"/>
  <c r="Q108" i="25"/>
  <c r="S108" i="25" s="1"/>
  <c r="E20" i="41"/>
  <c r="Q18" i="25"/>
  <c r="S18" i="25" s="1"/>
  <c r="G101" i="41"/>
  <c r="H59" i="41"/>
  <c r="F32" i="41"/>
  <c r="I32" i="41" s="1"/>
  <c r="L32" i="41" s="1"/>
  <c r="R30" i="25"/>
  <c r="H73" i="41"/>
  <c r="F61" i="41"/>
  <c r="R59" i="25"/>
  <c r="F127" i="41"/>
  <c r="I127" i="41" s="1"/>
  <c r="R125" i="25"/>
  <c r="G47" i="41"/>
  <c r="E111" i="41"/>
  <c r="Q109" i="25"/>
  <c r="E32" i="41"/>
  <c r="Q30" i="25"/>
  <c r="S30" i="25" s="1"/>
  <c r="E151" i="41"/>
  <c r="Q149" i="25"/>
  <c r="S149" i="25" s="1"/>
  <c r="G73" i="41"/>
  <c r="Q125" i="25"/>
  <c r="S125" i="25" s="1"/>
  <c r="E127" i="41"/>
  <c r="G137" i="47"/>
  <c r="E98" i="47"/>
  <c r="E136" i="35"/>
  <c r="K134" i="25"/>
  <c r="M134" i="25" s="1"/>
  <c r="F100" i="20"/>
  <c r="H97" i="41"/>
  <c r="H25" i="41"/>
  <c r="G61" i="41"/>
  <c r="Q112" i="25"/>
  <c r="S112" i="25" s="1"/>
  <c r="E114" i="41"/>
  <c r="G97" i="41"/>
  <c r="E7" i="35"/>
  <c r="K5" i="25"/>
  <c r="M5" i="25" s="1"/>
  <c r="E127" i="35"/>
  <c r="K125" i="25"/>
  <c r="M125" i="25" s="1"/>
  <c r="E111" i="35"/>
  <c r="K109" i="25"/>
  <c r="M109" i="25" s="1"/>
  <c r="E85" i="35"/>
  <c r="K83" i="25"/>
  <c r="M83" i="25" s="1"/>
  <c r="H32" i="47"/>
  <c r="I32" i="47" s="1"/>
  <c r="S16" i="46"/>
  <c r="G19" i="47"/>
  <c r="G126" i="47"/>
  <c r="E20" i="47"/>
  <c r="G59" i="47"/>
  <c r="E7" i="47"/>
  <c r="G85" i="47"/>
  <c r="S40" i="46"/>
  <c r="H110" i="47"/>
  <c r="I110" i="47" s="1"/>
  <c r="K110" i="47" s="1"/>
  <c r="G123" i="47"/>
  <c r="F8" i="47"/>
  <c r="J8" i="46"/>
  <c r="G104" i="47"/>
  <c r="F40" i="47"/>
  <c r="I40" i="47" s="1"/>
  <c r="J16" i="46"/>
  <c r="E40" i="47"/>
  <c r="E100" i="47"/>
  <c r="G84" i="47"/>
  <c r="F153" i="41"/>
  <c r="R151" i="25"/>
  <c r="H138" i="41"/>
  <c r="H111" i="41"/>
  <c r="R139" i="25"/>
  <c r="F141" i="41"/>
  <c r="E85" i="41"/>
  <c r="Q83" i="25"/>
  <c r="S83" i="25" s="1"/>
  <c r="F85" i="41"/>
  <c r="I85" i="41" s="1"/>
  <c r="R83" i="25"/>
  <c r="F33" i="41"/>
  <c r="I33" i="41" s="1"/>
  <c r="R31" i="25"/>
  <c r="G48" i="41"/>
  <c r="H48" i="41"/>
  <c r="G111" i="41"/>
  <c r="G126" i="41"/>
  <c r="Q31" i="25"/>
  <c r="S31" i="25" s="1"/>
  <c r="E33" i="41"/>
  <c r="G153" i="41"/>
  <c r="F138" i="41"/>
  <c r="I138" i="41" s="1"/>
  <c r="L138" i="41" s="1"/>
  <c r="R136" i="25"/>
  <c r="E6" i="41"/>
  <c r="Q4" i="25"/>
  <c r="S4" i="25" s="1"/>
  <c r="H152" i="41"/>
  <c r="F19" i="41"/>
  <c r="R17" i="25"/>
  <c r="F73" i="41"/>
  <c r="R71" i="25"/>
  <c r="E61" i="41"/>
  <c r="Q59" i="25"/>
  <c r="S59" i="25" s="1"/>
  <c r="E138" i="41"/>
  <c r="Q136" i="25"/>
  <c r="S136" i="25" s="1"/>
  <c r="G59" i="41"/>
  <c r="H123" i="41"/>
  <c r="G86" i="41"/>
  <c r="G141" i="41"/>
  <c r="E33" i="47"/>
  <c r="G32" i="41"/>
  <c r="F150" i="41"/>
  <c r="R148" i="25"/>
  <c r="E136" i="41"/>
  <c r="Q134" i="25"/>
  <c r="S134" i="25" s="1"/>
  <c r="E126" i="47"/>
  <c r="E19" i="47"/>
  <c r="G124" i="47"/>
  <c r="E14" i="47"/>
  <c r="E74" i="47"/>
  <c r="H21" i="47"/>
  <c r="E60" i="47"/>
  <c r="J60" i="47"/>
  <c r="H114" i="41"/>
  <c r="G74" i="35"/>
  <c r="R112" i="25"/>
  <c r="F114" i="41"/>
  <c r="E150" i="41"/>
  <c r="Q148" i="25"/>
  <c r="S148" i="25" s="1"/>
  <c r="G9" i="41"/>
  <c r="G74" i="41"/>
  <c r="E123" i="41"/>
  <c r="Q121" i="25"/>
  <c r="S121" i="25" s="1"/>
  <c r="G114" i="41"/>
  <c r="H60" i="41"/>
  <c r="I60" i="41" s="1"/>
  <c r="E149" i="35"/>
  <c r="K147" i="25"/>
  <c r="M147" i="25" s="1"/>
  <c r="E63" i="20"/>
  <c r="G149" i="35"/>
  <c r="G59" i="35"/>
  <c r="G7" i="35"/>
  <c r="H74" i="41"/>
  <c r="G37" i="35"/>
  <c r="H52" i="47"/>
  <c r="I52" i="47" s="1"/>
  <c r="S20" i="46"/>
  <c r="H123" i="47"/>
  <c r="I123" i="47" s="1"/>
  <c r="S44" i="46"/>
  <c r="H138" i="47"/>
  <c r="I138" i="47" s="1"/>
  <c r="J138" i="47" s="1"/>
  <c r="S48" i="46"/>
  <c r="H149" i="47"/>
  <c r="I149" i="47" s="1"/>
  <c r="S52" i="46"/>
  <c r="S8" i="46"/>
  <c r="H7" i="47"/>
  <c r="E41" i="47"/>
  <c r="G136" i="47"/>
  <c r="G46" i="47"/>
  <c r="E84" i="47"/>
  <c r="G97" i="47"/>
  <c r="F124" i="47"/>
  <c r="I124" i="47" s="1"/>
  <c r="J44" i="46"/>
  <c r="E8" i="47"/>
  <c r="G138" i="47"/>
  <c r="F48" i="47"/>
  <c r="I48" i="47" s="1"/>
  <c r="J20" i="46"/>
  <c r="E111" i="47"/>
  <c r="J40" i="46"/>
  <c r="F111" i="47"/>
  <c r="E48" i="47"/>
  <c r="E152" i="47"/>
  <c r="G58" i="47"/>
  <c r="R45" i="25"/>
  <c r="F47" i="41"/>
  <c r="I47" i="41" s="1"/>
  <c r="H38" i="41"/>
  <c r="I38" i="41" s="1"/>
  <c r="R95" i="25"/>
  <c r="F97" i="41"/>
  <c r="H153" i="41"/>
  <c r="E9" i="41"/>
  <c r="Q7" i="25"/>
  <c r="S7" i="25" s="1"/>
  <c r="Q57" i="25"/>
  <c r="S57" i="25" s="1"/>
  <c r="E59" i="41"/>
  <c r="G8" i="41"/>
  <c r="E126" i="41"/>
  <c r="Q124" i="25"/>
  <c r="S124" i="25" s="1"/>
  <c r="E141" i="41"/>
  <c r="Q139" i="25"/>
  <c r="S139" i="25" s="1"/>
  <c r="E47" i="41"/>
  <c r="Q45" i="25"/>
  <c r="S45" i="25" s="1"/>
  <c r="R82" i="25"/>
  <c r="F84" i="41"/>
  <c r="F98" i="41"/>
  <c r="R96" i="25"/>
  <c r="H7" i="41"/>
  <c r="I7" i="41"/>
  <c r="H110" i="41"/>
  <c r="H20" i="41"/>
  <c r="H98" i="41"/>
  <c r="E84" i="41"/>
  <c r="Q82" i="25"/>
  <c r="S82" i="25" s="1"/>
  <c r="G98" i="41"/>
  <c r="G7" i="41"/>
  <c r="G110" i="41"/>
  <c r="Y20" i="46"/>
  <c r="T20" i="46"/>
  <c r="Y16" i="46"/>
  <c r="T16" i="46"/>
  <c r="Y24" i="46"/>
  <c r="T24" i="46"/>
  <c r="T28" i="46"/>
  <c r="Y36" i="46"/>
  <c r="T36" i="46"/>
  <c r="K40" i="46"/>
  <c r="K44" i="46"/>
  <c r="Y8" i="46"/>
  <c r="T8" i="46"/>
  <c r="T44" i="46"/>
  <c r="Y44" i="46"/>
  <c r="K16" i="46"/>
  <c r="Y40" i="46"/>
  <c r="T40" i="46"/>
  <c r="K52" i="46"/>
  <c r="Y28" i="46"/>
  <c r="K48" i="46"/>
  <c r="K24" i="46"/>
  <c r="K36" i="46"/>
  <c r="K28" i="46"/>
  <c r="K20" i="46"/>
  <c r="K8" i="46"/>
  <c r="S150" i="25"/>
  <c r="T12" i="46"/>
  <c r="Y12" i="46"/>
  <c r="Y32" i="46"/>
  <c r="T32" i="46"/>
  <c r="J150" i="47"/>
  <c r="Y52" i="46"/>
  <c r="T52" i="46"/>
  <c r="Y48" i="46"/>
  <c r="Z48" i="46"/>
  <c r="T48" i="46"/>
  <c r="K12" i="46"/>
  <c r="K32" i="46"/>
  <c r="Z24" i="46"/>
  <c r="Z20" i="46"/>
  <c r="Z40" i="46"/>
  <c r="B4" i="49"/>
  <c r="W4" i="49"/>
  <c r="N154" i="47"/>
  <c r="N152" i="47"/>
  <c r="N150" i="47"/>
  <c r="N148" i="47"/>
  <c r="N146" i="47"/>
  <c r="N144" i="47"/>
  <c r="N142" i="47"/>
  <c r="N140" i="47"/>
  <c r="N136" i="47"/>
  <c r="N134" i="47"/>
  <c r="N132" i="47"/>
  <c r="N129" i="47"/>
  <c r="N127" i="47"/>
  <c r="N76" i="47"/>
  <c r="N123" i="47"/>
  <c r="N121" i="47"/>
  <c r="N72" i="47"/>
  <c r="N119" i="47"/>
  <c r="N67" i="47"/>
  <c r="N63" i="47"/>
  <c r="N116" i="47"/>
  <c r="N61" i="47"/>
  <c r="N110" i="47"/>
  <c r="N55" i="47"/>
  <c r="N26" i="47"/>
  <c r="J26" i="47"/>
  <c r="N153" i="47"/>
  <c r="N151" i="47"/>
  <c r="N149" i="47"/>
  <c r="N147" i="47"/>
  <c r="N145" i="47"/>
  <c r="N143" i="47"/>
  <c r="N141" i="47"/>
  <c r="N139" i="47"/>
  <c r="N135" i="47"/>
  <c r="N133" i="47"/>
  <c r="N131" i="47"/>
  <c r="N128" i="47"/>
  <c r="N85" i="47"/>
  <c r="N84" i="47"/>
  <c r="N82" i="47"/>
  <c r="N81" i="47"/>
  <c r="N126" i="47"/>
  <c r="N125" i="47"/>
  <c r="N80" i="47"/>
  <c r="N77" i="47"/>
  <c r="N124" i="47"/>
  <c r="N122" i="47"/>
  <c r="N120" i="47"/>
  <c r="N73" i="47"/>
  <c r="N71" i="47"/>
  <c r="N70" i="47"/>
  <c r="N118" i="47"/>
  <c r="N68" i="47"/>
  <c r="N64" i="47"/>
  <c r="N117" i="47"/>
  <c r="N115" i="47"/>
  <c r="N113" i="47"/>
  <c r="N34" i="47"/>
  <c r="N28" i="47"/>
  <c r="N111" i="47"/>
  <c r="N109" i="47"/>
  <c r="N58" i="47"/>
  <c r="N56" i="47"/>
  <c r="N16" i="47"/>
  <c r="N6" i="47"/>
  <c r="D149" i="35"/>
  <c r="D151" i="35"/>
  <c r="D149" i="47"/>
  <c r="D149" i="25"/>
  <c r="L51" i="47"/>
  <c r="L26" i="47"/>
  <c r="L76" i="47"/>
  <c r="K68" i="47"/>
  <c r="D91" i="41"/>
  <c r="D93" i="41"/>
  <c r="D85" i="41"/>
  <c r="D84" i="25"/>
  <c r="D82" i="25"/>
  <c r="D138" i="20"/>
  <c r="D95" i="41"/>
  <c r="D88" i="41"/>
  <c r="D84" i="35"/>
  <c r="D85" i="20"/>
  <c r="D20" i="20"/>
  <c r="D83" i="25"/>
  <c r="D93" i="47"/>
  <c r="D86" i="35"/>
  <c r="D86" i="47"/>
  <c r="D72" i="47"/>
  <c r="K21" i="41"/>
  <c r="L21" i="41"/>
  <c r="J8" i="35"/>
  <c r="L91" i="35"/>
  <c r="J91" i="35"/>
  <c r="K91" i="35"/>
  <c r="K50" i="47"/>
  <c r="L62" i="35"/>
  <c r="L13" i="35"/>
  <c r="J13" i="35"/>
  <c r="I148" i="47"/>
  <c r="J148" i="47" s="1"/>
  <c r="I42" i="41"/>
  <c r="L42" i="41" s="1"/>
  <c r="I154" i="41"/>
  <c r="L154" i="41" s="1"/>
  <c r="I81" i="35"/>
  <c r="K81" i="35" s="1"/>
  <c r="K113" i="41"/>
  <c r="J61" i="47"/>
  <c r="J141" i="47"/>
  <c r="K87" i="47"/>
  <c r="J22" i="47"/>
  <c r="L22" i="47"/>
  <c r="L143" i="47"/>
  <c r="J21" i="41"/>
  <c r="I95" i="41"/>
  <c r="J95" i="41" s="1"/>
  <c r="I132" i="41"/>
  <c r="K132" i="41" s="1"/>
  <c r="I44" i="41"/>
  <c r="K44" i="41" s="1"/>
  <c r="I157" i="41"/>
  <c r="L157" i="41" s="1"/>
  <c r="I66" i="41"/>
  <c r="L66" i="41" s="1"/>
  <c r="I63" i="41"/>
  <c r="I82" i="41"/>
  <c r="K82" i="41" s="1"/>
  <c r="I107" i="41"/>
  <c r="L107" i="41" s="1"/>
  <c r="I30" i="41"/>
  <c r="K30" i="41" s="1"/>
  <c r="I31" i="41"/>
  <c r="L31" i="41" s="1"/>
  <c r="K77" i="35"/>
  <c r="I78" i="35"/>
  <c r="I79" i="35"/>
  <c r="L10" i="35"/>
  <c r="I44" i="35"/>
  <c r="J44" i="35" s="1"/>
  <c r="I80" i="35"/>
  <c r="J80" i="35" s="1"/>
  <c r="I105" i="35"/>
  <c r="I132" i="47"/>
  <c r="J132" i="47" s="1"/>
  <c r="I149" i="20"/>
  <c r="L149" i="20" s="1"/>
  <c r="I119" i="47"/>
  <c r="J119" i="47" s="1"/>
  <c r="I148" i="20"/>
  <c r="J148" i="20" s="1"/>
  <c r="I93" i="47"/>
  <c r="K93" i="47" s="1"/>
  <c r="I55" i="47"/>
  <c r="L55" i="47" s="1"/>
  <c r="I53" i="47"/>
  <c r="I70" i="47"/>
  <c r="J70" i="47"/>
  <c r="I161" i="47"/>
  <c r="K161" i="47"/>
  <c r="I146" i="47"/>
  <c r="K146" i="47"/>
  <c r="I159" i="47"/>
  <c r="K159" i="47"/>
  <c r="I139" i="20"/>
  <c r="J139" i="20" s="1"/>
  <c r="I153" i="20"/>
  <c r="L153" i="20" s="1"/>
  <c r="I69" i="47"/>
  <c r="L69" i="47"/>
  <c r="I132" i="35"/>
  <c r="L132" i="35" s="1"/>
  <c r="I134" i="35"/>
  <c r="K134" i="35" s="1"/>
  <c r="I144" i="35"/>
  <c r="J144" i="35" s="1"/>
  <c r="I145" i="35"/>
  <c r="L145" i="35" s="1"/>
  <c r="I146" i="35"/>
  <c r="K146" i="35" s="1"/>
  <c r="I150" i="20"/>
  <c r="K150" i="20" s="1"/>
  <c r="I44" i="47"/>
  <c r="I56" i="47"/>
  <c r="L56" i="47"/>
  <c r="I131" i="35"/>
  <c r="L131" i="35" s="1"/>
  <c r="I94" i="35"/>
  <c r="K94" i="35" s="1"/>
  <c r="I121" i="47"/>
  <c r="J121" i="47" s="1"/>
  <c r="I120" i="47"/>
  <c r="L120" i="47" s="1"/>
  <c r="I130" i="20"/>
  <c r="J130" i="20" s="1"/>
  <c r="I152" i="20"/>
  <c r="J152" i="20" s="1"/>
  <c r="I138" i="20"/>
  <c r="K138" i="20" s="1"/>
  <c r="I27" i="35"/>
  <c r="J27" i="35" s="1"/>
  <c r="I28" i="35"/>
  <c r="L28" i="35" s="1"/>
  <c r="I54" i="35"/>
  <c r="L54" i="35" s="1"/>
  <c r="I120" i="41"/>
  <c r="L120" i="41" s="1"/>
  <c r="I27" i="47"/>
  <c r="L27" i="47" s="1"/>
  <c r="I31" i="47"/>
  <c r="L31" i="47" s="1"/>
  <c r="I116" i="20"/>
  <c r="J116" i="20" s="1"/>
  <c r="I135" i="35"/>
  <c r="L135" i="35" s="1"/>
  <c r="I117" i="35"/>
  <c r="J117" i="35" s="1"/>
  <c r="I148" i="41"/>
  <c r="L148" i="41" s="1"/>
  <c r="I116" i="41"/>
  <c r="L116" i="41" s="1"/>
  <c r="I96" i="47"/>
  <c r="L96" i="47" s="1"/>
  <c r="I28" i="47"/>
  <c r="L28" i="47" s="1"/>
  <c r="I131" i="47"/>
  <c r="I80" i="41"/>
  <c r="L80" i="41" s="1"/>
  <c r="I96" i="35"/>
  <c r="L96" i="35" s="1"/>
  <c r="I144" i="47"/>
  <c r="L144" i="47" s="1"/>
  <c r="I158" i="47"/>
  <c r="I57" i="41"/>
  <c r="K57" i="41" s="1"/>
  <c r="I156" i="20"/>
  <c r="K156" i="20" s="1"/>
  <c r="I117" i="20"/>
  <c r="K117" i="20" s="1"/>
  <c r="I125" i="20"/>
  <c r="L125" i="20" s="1"/>
  <c r="I120" i="35"/>
  <c r="J120" i="35" s="1"/>
  <c r="I81" i="47"/>
  <c r="K81" i="47" s="1"/>
  <c r="I83" i="47"/>
  <c r="K83" i="47" s="1"/>
  <c r="I132" i="20"/>
  <c r="L132" i="20" s="1"/>
  <c r="I95" i="35"/>
  <c r="K95" i="35" s="1"/>
  <c r="I71" i="41"/>
  <c r="I69" i="41"/>
  <c r="J69" i="41" s="1"/>
  <c r="L69" i="41"/>
  <c r="I53" i="41"/>
  <c r="AH90" i="25"/>
  <c r="AH64" i="25"/>
  <c r="AH42" i="25"/>
  <c r="AH81" i="25"/>
  <c r="AH92" i="25"/>
  <c r="AH121" i="25"/>
  <c r="AH78" i="25"/>
  <c r="AH77" i="25"/>
  <c r="AH135" i="25"/>
  <c r="AH133" i="25"/>
  <c r="M71" i="25"/>
  <c r="S135" i="25"/>
  <c r="M56" i="25"/>
  <c r="AH126" i="25"/>
  <c r="AH84" i="25"/>
  <c r="AH117" i="25"/>
  <c r="AH35" i="25"/>
  <c r="AH112" i="25"/>
  <c r="AH73" i="25"/>
  <c r="AH26" i="25"/>
  <c r="AH107" i="25"/>
  <c r="AH156" i="25"/>
  <c r="AH18" i="25"/>
  <c r="AH150" i="25"/>
  <c r="AH29" i="25"/>
  <c r="AH85" i="25"/>
  <c r="AH116" i="25"/>
  <c r="AH113" i="25"/>
  <c r="AH9" i="25"/>
  <c r="AH57" i="25"/>
  <c r="AH68" i="25"/>
  <c r="AH155" i="25"/>
  <c r="AH31" i="25"/>
  <c r="AH49" i="25"/>
  <c r="AH149" i="25"/>
  <c r="AH33" i="25"/>
  <c r="AH147" i="25"/>
  <c r="J151" i="47"/>
  <c r="I156" i="41"/>
  <c r="K156" i="41" s="1"/>
  <c r="I157" i="47"/>
  <c r="J157" i="47" s="1"/>
  <c r="I156" i="47"/>
  <c r="J156" i="47" s="1"/>
  <c r="I152" i="35"/>
  <c r="K152" i="35" s="1"/>
  <c r="I161" i="41"/>
  <c r="J161" i="41" s="1"/>
  <c r="I159" i="41"/>
  <c r="L159" i="41" s="1"/>
  <c r="I149" i="41"/>
  <c r="K149" i="41" s="1"/>
  <c r="I155" i="35"/>
  <c r="K140" i="35"/>
  <c r="K138" i="47"/>
  <c r="I147" i="35"/>
  <c r="K147" i="35" s="1"/>
  <c r="I146" i="41"/>
  <c r="I136" i="35"/>
  <c r="I147" i="41"/>
  <c r="L147" i="41" s="1"/>
  <c r="I146" i="20"/>
  <c r="J146" i="20" s="1"/>
  <c r="I134" i="41"/>
  <c r="L134" i="41" s="1"/>
  <c r="I135" i="47"/>
  <c r="L135" i="47" s="1"/>
  <c r="I135" i="41"/>
  <c r="K135" i="41" s="1"/>
  <c r="K118" i="35"/>
  <c r="I112" i="41"/>
  <c r="K112" i="41" s="1"/>
  <c r="I110" i="35"/>
  <c r="I102" i="35"/>
  <c r="J102" i="35" s="1"/>
  <c r="I97" i="35"/>
  <c r="K97" i="35" s="1"/>
  <c r="K86" i="47"/>
  <c r="J86" i="47"/>
  <c r="J90" i="35"/>
  <c r="L90" i="35"/>
  <c r="K90" i="35"/>
  <c r="I88" i="41"/>
  <c r="L88" i="41" s="1"/>
  <c r="S34" i="25"/>
  <c r="S89" i="25"/>
  <c r="S33" i="25"/>
  <c r="S47" i="25"/>
  <c r="I89" i="35"/>
  <c r="J89" i="35" s="1"/>
  <c r="I86" i="35"/>
  <c r="K86" i="35" s="1"/>
  <c r="M89" i="25"/>
  <c r="S74" i="25"/>
  <c r="S76" i="25"/>
  <c r="S69" i="25"/>
  <c r="M69" i="25"/>
  <c r="M73" i="25"/>
  <c r="I82" i="47"/>
  <c r="L82" i="47" s="1"/>
  <c r="S75" i="25"/>
  <c r="K69" i="47"/>
  <c r="K64" i="35"/>
  <c r="K70" i="47"/>
  <c r="M61" i="25"/>
  <c r="M63" i="25"/>
  <c r="I70" i="41"/>
  <c r="L70" i="41" s="1"/>
  <c r="L86" i="47"/>
  <c r="L74" i="47"/>
  <c r="S62" i="25"/>
  <c r="I60" i="35"/>
  <c r="L60" i="35" s="1"/>
  <c r="J54" i="47"/>
  <c r="K54" i="47"/>
  <c r="K52" i="41"/>
  <c r="L52" i="41"/>
  <c r="K53" i="35"/>
  <c r="K49" i="47"/>
  <c r="K45" i="41"/>
  <c r="I55" i="41"/>
  <c r="S52" i="25"/>
  <c r="S48" i="25"/>
  <c r="M52" i="25"/>
  <c r="M51" i="25"/>
  <c r="K33" i="35"/>
  <c r="J32" i="35"/>
  <c r="I37" i="35"/>
  <c r="K37" i="35" s="1"/>
  <c r="S37" i="25"/>
  <c r="M11" i="25"/>
  <c r="M37" i="25"/>
  <c r="I36" i="35"/>
  <c r="I15" i="41"/>
  <c r="J15" i="41" s="1"/>
  <c r="I15" i="47"/>
  <c r="L15" i="47" s="1"/>
  <c r="I14" i="41"/>
  <c r="L14" i="41" s="1"/>
  <c r="I16" i="47"/>
  <c r="K16" i="47" s="1"/>
  <c r="I15" i="35"/>
  <c r="J15" i="35" s="1"/>
  <c r="S22" i="25"/>
  <c r="S19" i="25"/>
  <c r="L21" i="35"/>
  <c r="L22" i="35"/>
  <c r="L33" i="47"/>
  <c r="L151" i="47"/>
  <c r="L136" i="47"/>
  <c r="L141" i="47"/>
  <c r="L87" i="47"/>
  <c r="L150" i="47"/>
  <c r="L138" i="47"/>
  <c r="S43" i="25"/>
  <c r="I7" i="35"/>
  <c r="K7" i="35" s="1"/>
  <c r="S8" i="25"/>
  <c r="S9" i="25"/>
  <c r="M8" i="25"/>
  <c r="M9" i="25"/>
  <c r="M10" i="25"/>
  <c r="S109" i="25"/>
  <c r="S123" i="25"/>
  <c r="T22" i="25"/>
  <c r="V22" i="25" s="1"/>
  <c r="T43" i="25"/>
  <c r="V43" i="25" s="1"/>
  <c r="U86" i="25"/>
  <c r="U89" i="25"/>
  <c r="T63" i="25"/>
  <c r="V63" i="25" s="1"/>
  <c r="T17" i="25"/>
  <c r="T142" i="25"/>
  <c r="V142" i="25" s="1"/>
  <c r="U119" i="25"/>
  <c r="T51" i="25"/>
  <c r="V51" i="25" s="1"/>
  <c r="S58" i="25"/>
  <c r="S5" i="25"/>
  <c r="U115" i="25"/>
  <c r="U34" i="25"/>
  <c r="T73" i="25"/>
  <c r="V73" i="25" s="1"/>
  <c r="U37" i="25"/>
  <c r="U73" i="25"/>
  <c r="T110" i="25"/>
  <c r="V110" i="25" s="1"/>
  <c r="T76" i="25"/>
  <c r="V76" i="25" s="1"/>
  <c r="U11" i="25"/>
  <c r="T101" i="25"/>
  <c r="V101" i="25" s="1"/>
  <c r="T4" i="25"/>
  <c r="V4" i="25" s="1"/>
  <c r="T137" i="25"/>
  <c r="V137" i="25" s="1"/>
  <c r="U135" i="25"/>
  <c r="U74" i="25"/>
  <c r="U141" i="25"/>
  <c r="T75" i="25"/>
  <c r="V75" i="25" s="1"/>
  <c r="U32" i="25"/>
  <c r="T126" i="25"/>
  <c r="V126" i="25" s="1"/>
  <c r="T113" i="25"/>
  <c r="V113" i="25" s="1"/>
  <c r="T11" i="25"/>
  <c r="V11" i="25" s="1"/>
  <c r="U51" i="25"/>
  <c r="T52" i="25"/>
  <c r="V52" i="25" s="1"/>
  <c r="U33" i="25"/>
  <c r="T116" i="25"/>
  <c r="V116" i="25" s="1"/>
  <c r="T104" i="25"/>
  <c r="V104" i="25" s="1"/>
  <c r="M149" i="25"/>
  <c r="I112" i="20"/>
  <c r="J112" i="20" s="1"/>
  <c r="M122" i="25"/>
  <c r="M23" i="25"/>
  <c r="S85" i="25"/>
  <c r="T138" i="25"/>
  <c r="V138" i="25" s="1"/>
  <c r="S70" i="25"/>
  <c r="M31" i="25"/>
  <c r="M135" i="25"/>
  <c r="M18" i="25"/>
  <c r="Z32" i="46"/>
  <c r="Z44" i="46"/>
  <c r="Z16" i="46"/>
  <c r="Z52" i="46"/>
  <c r="Z36" i="46"/>
  <c r="Z12" i="46"/>
  <c r="Z28" i="46"/>
  <c r="Z8" i="46"/>
  <c r="K85" i="41"/>
  <c r="L7" i="41"/>
  <c r="J32" i="47"/>
  <c r="L136" i="41"/>
  <c r="L45" i="41"/>
  <c r="K102" i="47"/>
  <c r="L102" i="47"/>
  <c r="J112" i="41"/>
  <c r="K66" i="41"/>
  <c r="J66" i="41"/>
  <c r="L24" i="41"/>
  <c r="J24" i="41"/>
  <c r="K24" i="41"/>
  <c r="J102" i="47"/>
  <c r="J39" i="47"/>
  <c r="L39" i="41"/>
  <c r="K39" i="41"/>
  <c r="J39" i="41"/>
  <c r="J65" i="41"/>
  <c r="L65" i="41"/>
  <c r="K65" i="41"/>
  <c r="Y36" i="34"/>
  <c r="D37" i="44"/>
  <c r="K38" i="44"/>
  <c r="J33" i="44"/>
  <c r="D40" i="44"/>
  <c r="K40" i="44"/>
  <c r="J36" i="44"/>
  <c r="D30" i="44"/>
  <c r="K39" i="44"/>
  <c r="J35" i="44"/>
  <c r="D38" i="44"/>
  <c r="D35" i="44"/>
  <c r="E38" i="44"/>
  <c r="J34" i="44"/>
  <c r="D36" i="44"/>
  <c r="E35" i="44"/>
  <c r="J38" i="44"/>
  <c r="E32" i="44"/>
  <c r="E29" i="44"/>
  <c r="K36" i="44"/>
  <c r="K33" i="44"/>
  <c r="D29" i="44"/>
  <c r="E98" i="35"/>
  <c r="K96" i="25"/>
  <c r="M96" i="25" s="1"/>
  <c r="K4" i="25"/>
  <c r="M4" i="25" s="1"/>
  <c r="E6" i="35"/>
  <c r="G110" i="35"/>
  <c r="L143" i="35"/>
  <c r="J71" i="35"/>
  <c r="K71" i="35"/>
  <c r="M148" i="25"/>
  <c r="I74" i="35"/>
  <c r="I61" i="35"/>
  <c r="L61" i="35" s="1"/>
  <c r="I112" i="35"/>
  <c r="L112" i="35" s="1"/>
  <c r="I141" i="35"/>
  <c r="K72" i="25"/>
  <c r="M72" i="25" s="1"/>
  <c r="E34" i="21"/>
  <c r="J32" i="21"/>
  <c r="J30" i="21"/>
  <c r="B14" i="10"/>
  <c r="J34" i="21"/>
  <c r="J31" i="21"/>
  <c r="K30" i="21"/>
  <c r="K40" i="21"/>
  <c r="D39" i="21"/>
  <c r="J40" i="21"/>
  <c r="J36" i="21"/>
  <c r="J35" i="21"/>
  <c r="K32" i="21"/>
  <c r="D29" i="21"/>
  <c r="L128" i="35"/>
  <c r="K88" i="35"/>
  <c r="J22" i="35"/>
  <c r="K76" i="35"/>
  <c r="I87" i="35"/>
  <c r="L87" i="35" s="1"/>
  <c r="I138" i="35"/>
  <c r="K138" i="35" s="1"/>
  <c r="I59" i="35"/>
  <c r="L59" i="35" s="1"/>
  <c r="I73" i="35"/>
  <c r="D123" i="47"/>
  <c r="D123" i="35"/>
  <c r="D14" i="47"/>
  <c r="D109" i="20"/>
  <c r="E37" i="38"/>
  <c r="E29" i="38"/>
  <c r="D49" i="38"/>
  <c r="E41" i="38"/>
  <c r="D45" i="38"/>
  <c r="E31" i="38"/>
  <c r="K31" i="38"/>
  <c r="J30" i="38"/>
  <c r="J32" i="38"/>
  <c r="K38" i="38"/>
  <c r="E40" i="38"/>
  <c r="D31" i="38"/>
  <c r="J37" i="38"/>
  <c r="K34" i="38"/>
  <c r="D30" i="38"/>
  <c r="D37" i="38"/>
  <c r="K26" i="21"/>
  <c r="J18" i="21"/>
  <c r="L10" i="34"/>
  <c r="O51" i="25" s="1"/>
  <c r="J159" i="47"/>
  <c r="K154" i="41"/>
  <c r="J53" i="47"/>
  <c r="J159" i="41"/>
  <c r="K161" i="41"/>
  <c r="L161" i="41"/>
  <c r="L156" i="47"/>
  <c r="K156" i="47"/>
  <c r="J147" i="35"/>
  <c r="J135" i="47"/>
  <c r="J134" i="41"/>
  <c r="K82" i="47"/>
  <c r="J60" i="35"/>
  <c r="J70" i="41"/>
  <c r="V17" i="25"/>
  <c r="E79" i="35"/>
  <c r="K77" i="25"/>
  <c r="M77" i="25" s="1"/>
  <c r="E99" i="35"/>
  <c r="K97" i="25"/>
  <c r="M97" i="25" s="1"/>
  <c r="G9" i="35"/>
  <c r="E36" i="35"/>
  <c r="K34" i="25"/>
  <c r="M34" i="25" s="1"/>
  <c r="F77" i="20"/>
  <c r="L149" i="35"/>
  <c r="L47" i="35"/>
  <c r="L89" i="35"/>
  <c r="L46" i="35"/>
  <c r="L32" i="35"/>
  <c r="L49" i="35"/>
  <c r="L48" i="35"/>
  <c r="G99" i="35"/>
  <c r="F106" i="20"/>
  <c r="F63" i="20"/>
  <c r="E68" i="20"/>
  <c r="D41" i="21"/>
  <c r="J50" i="21"/>
  <c r="K47" i="21"/>
  <c r="J41" i="21"/>
  <c r="K43" i="21"/>
  <c r="J49" i="21"/>
  <c r="K50" i="21"/>
  <c r="E41" i="21"/>
  <c r="E51" i="21"/>
  <c r="D47" i="21"/>
  <c r="J47" i="21"/>
  <c r="E47" i="21"/>
  <c r="D51" i="21"/>
  <c r="E44" i="21"/>
  <c r="E46" i="21"/>
  <c r="E50" i="21"/>
  <c r="J43" i="21"/>
  <c r="J99" i="35"/>
  <c r="AG4" i="25"/>
  <c r="AG5" i="25" s="1"/>
  <c r="AG6" i="25" s="1"/>
  <c r="AG7" i="25" s="1"/>
  <c r="AG8" i="25" s="1"/>
  <c r="AG9" i="25" s="1"/>
  <c r="AG10" i="25" s="1"/>
  <c r="AG11" i="25" s="1"/>
  <c r="AG12" i="25" s="1"/>
  <c r="AG13" i="25" s="1"/>
  <c r="AG14" i="25" s="1"/>
  <c r="AG15" i="25" s="1"/>
  <c r="AG16" i="25" s="1"/>
  <c r="AG17" i="25" s="1"/>
  <c r="AG18" i="25" s="1"/>
  <c r="AG19" i="25" s="1"/>
  <c r="AG20" i="25" s="1"/>
  <c r="AG21" i="25" s="1"/>
  <c r="AG22" i="25" s="1"/>
  <c r="AG23" i="25" s="1"/>
  <c r="AG24" i="25" s="1"/>
  <c r="AG25" i="25" s="1"/>
  <c r="AG26" i="25" s="1"/>
  <c r="AG27" i="25" s="1"/>
  <c r="AG28" i="25" s="1"/>
  <c r="AG29" i="25" s="1"/>
  <c r="AG30" i="25" s="1"/>
  <c r="AG31" i="25" s="1"/>
  <c r="AG32" i="25" s="1"/>
  <c r="AG33" i="25" s="1"/>
  <c r="AG34" i="25" s="1"/>
  <c r="AG35" i="25" s="1"/>
  <c r="AG36" i="25" s="1"/>
  <c r="AG37" i="25" s="1"/>
  <c r="AG38" i="25" s="1"/>
  <c r="AG39" i="25" s="1"/>
  <c r="AG40" i="25" s="1"/>
  <c r="AG41" i="25" s="1"/>
  <c r="AG42" i="25" s="1"/>
  <c r="AG43" i="25" s="1"/>
  <c r="AG44" i="25" s="1"/>
  <c r="AG45" i="25" s="1"/>
  <c r="AG46" i="25" s="1"/>
  <c r="AG47" i="25" s="1"/>
  <c r="AG48" i="25" s="1"/>
  <c r="AG49" i="25" s="1"/>
  <c r="AG50" i="25" s="1"/>
  <c r="AG51" i="25" s="1"/>
  <c r="AG52" i="25" s="1"/>
  <c r="AG53" i="25" s="1"/>
  <c r="AG54" i="25" s="1"/>
  <c r="AG55" i="25" s="1"/>
  <c r="AG56" i="25" s="1"/>
  <c r="AG57" i="25" s="1"/>
  <c r="AG58" i="25" s="1"/>
  <c r="AG59" i="25" s="1"/>
  <c r="AG60" i="25" s="1"/>
  <c r="AG61" i="25" s="1"/>
  <c r="AG62" i="25" s="1"/>
  <c r="AG63" i="25" s="1"/>
  <c r="AG64" i="25" s="1"/>
  <c r="AG65" i="25" s="1"/>
  <c r="AG66" i="25" s="1"/>
  <c r="AG67" i="25" s="1"/>
  <c r="AG68" i="25" s="1"/>
  <c r="AG69" i="25" s="1"/>
  <c r="AG70" i="25" s="1"/>
  <c r="AG71" i="25" s="1"/>
  <c r="AG72" i="25" s="1"/>
  <c r="AG73" i="25" s="1"/>
  <c r="AG74" i="25" s="1"/>
  <c r="AG75" i="25" s="1"/>
  <c r="AG76" i="25" s="1"/>
  <c r="AG77" i="25" s="1"/>
  <c r="AG78" i="25" s="1"/>
  <c r="AG79" i="25" s="1"/>
  <c r="AG80" i="25" s="1"/>
  <c r="AG81" i="25" s="1"/>
  <c r="AG82" i="25" s="1"/>
  <c r="AG83" i="25" s="1"/>
  <c r="AG84" i="25" s="1"/>
  <c r="AG85" i="25" s="1"/>
  <c r="AG86" i="25" s="1"/>
  <c r="AG87" i="25" s="1"/>
  <c r="AG88" i="25" s="1"/>
  <c r="AG89" i="25" s="1"/>
  <c r="AG90" i="25" s="1"/>
  <c r="AG91" i="25" s="1"/>
  <c r="AG92" i="25" s="1"/>
  <c r="AG93" i="25" s="1"/>
  <c r="AG94" i="25" s="1"/>
  <c r="AG95" i="25" s="1"/>
  <c r="AG96" i="25" s="1"/>
  <c r="AG97" i="25" s="1"/>
  <c r="AG98" i="25" s="1"/>
  <c r="AG99" i="25" s="1"/>
  <c r="AG100" i="25" s="1"/>
  <c r="AG101" i="25" s="1"/>
  <c r="AG102" i="25" s="1"/>
  <c r="AG103" i="25" s="1"/>
  <c r="AG104" i="25" s="1"/>
  <c r="AG105" i="25" s="1"/>
  <c r="AG106" i="25" s="1"/>
  <c r="AG107" i="25" s="1"/>
  <c r="AG108" i="25" s="1"/>
  <c r="AG109" i="25" s="1"/>
  <c r="AG110" i="25" s="1"/>
  <c r="AG111" i="25" s="1"/>
  <c r="AG112" i="25" s="1"/>
  <c r="AG113" i="25" s="1"/>
  <c r="AG114" i="25" s="1"/>
  <c r="AG115" i="25" s="1"/>
  <c r="AG116" i="25" s="1"/>
  <c r="AG117" i="25" s="1"/>
  <c r="AG118" i="25" s="1"/>
  <c r="AG119" i="25" s="1"/>
  <c r="AG120" i="25" s="1"/>
  <c r="AG121" i="25" s="1"/>
  <c r="AG122" i="25" s="1"/>
  <c r="AG123" i="25" s="1"/>
  <c r="AG124" i="25" s="1"/>
  <c r="AG125" i="25" s="1"/>
  <c r="AG126" i="25" s="1"/>
  <c r="AG127" i="25" s="1"/>
  <c r="AG128" i="25" s="1"/>
  <c r="AG129" i="25" s="1"/>
  <c r="AG130" i="25" s="1"/>
  <c r="AG131" i="25" s="1"/>
  <c r="AG132" i="25" s="1"/>
  <c r="AG133" i="25" s="1"/>
  <c r="AG134" i="25" s="1"/>
  <c r="AG135" i="25" s="1"/>
  <c r="AG136" i="25" s="1"/>
  <c r="AG137" i="25" s="1"/>
  <c r="AG138" i="25" s="1"/>
  <c r="AG139" i="25" s="1"/>
  <c r="AG140" i="25" s="1"/>
  <c r="AG141" i="25" s="1"/>
  <c r="AG142" i="25" s="1"/>
  <c r="AG143" i="25" s="1"/>
  <c r="AG144" i="25" s="1"/>
  <c r="AG145" i="25" s="1"/>
  <c r="AG146" i="25" s="1"/>
  <c r="AG147" i="25" s="1"/>
  <c r="AG148" i="25" s="1"/>
  <c r="AG149" i="25" s="1"/>
  <c r="AG150" i="25" s="1"/>
  <c r="AG151" i="25" s="1"/>
  <c r="AG152" i="25" s="1"/>
  <c r="AG153" i="25" s="1"/>
  <c r="AG154" i="25" s="1"/>
  <c r="AG155" i="25" s="1"/>
  <c r="AG156" i="25" s="1"/>
  <c r="AG157" i="25" s="1"/>
  <c r="AG158" i="25" s="1"/>
  <c r="AG159" i="25" s="1"/>
  <c r="I4" i="43"/>
  <c r="P4" i="43"/>
  <c r="W4" i="43"/>
  <c r="B4" i="43"/>
  <c r="J80" i="41"/>
  <c r="W4" i="37"/>
  <c r="P4" i="37"/>
  <c r="C10" i="33"/>
  <c r="I157" i="35"/>
  <c r="J157" i="35" s="1"/>
  <c r="I131" i="41"/>
  <c r="L86" i="35"/>
  <c r="L97" i="35"/>
  <c r="J49" i="35"/>
  <c r="J20" i="35"/>
  <c r="I38" i="35"/>
  <c r="I122" i="35"/>
  <c r="K134" i="41"/>
  <c r="L144" i="41"/>
  <c r="K159" i="41"/>
  <c r="J147" i="41"/>
  <c r="J156" i="41"/>
  <c r="J42" i="41"/>
  <c r="L112" i="41"/>
  <c r="K31" i="41"/>
  <c r="I126" i="41"/>
  <c r="L126" i="41" s="1"/>
  <c r="U137" i="25"/>
  <c r="T152" i="25"/>
  <c r="V152" i="25" s="1"/>
  <c r="U70" i="25"/>
  <c r="U101" i="25"/>
  <c r="U152" i="25"/>
  <c r="U117" i="25"/>
  <c r="U83" i="25"/>
  <c r="U114" i="25"/>
  <c r="T69" i="25"/>
  <c r="V69" i="25" s="1"/>
  <c r="U149" i="25"/>
  <c r="U116" i="25"/>
  <c r="U118" i="25"/>
  <c r="U63" i="25"/>
  <c r="T50" i="25"/>
  <c r="V50" i="25" s="1"/>
  <c r="T58" i="25"/>
  <c r="V58" i="25" s="1"/>
  <c r="U10" i="25"/>
  <c r="U110" i="25"/>
  <c r="U78" i="25"/>
  <c r="T47" i="25"/>
  <c r="V47" i="25" s="1"/>
  <c r="U98" i="25"/>
  <c r="T21" i="25"/>
  <c r="V21" i="25" s="1"/>
  <c r="T119" i="25"/>
  <c r="V119" i="25" s="1"/>
  <c r="T19" i="25"/>
  <c r="V19" i="25" s="1"/>
  <c r="U97" i="25"/>
  <c r="T37" i="25"/>
  <c r="V37" i="25" s="1"/>
  <c r="U102" i="25"/>
  <c r="U31" i="25"/>
  <c r="U111" i="25"/>
  <c r="U17" i="25"/>
  <c r="U4" i="25"/>
  <c r="T117" i="25"/>
  <c r="V117" i="25" s="1"/>
  <c r="U49" i="25"/>
  <c r="U47" i="25"/>
  <c r="T60" i="25"/>
  <c r="V60" i="25" s="1"/>
  <c r="T122" i="25"/>
  <c r="V122" i="25" s="1"/>
  <c r="T100" i="25"/>
  <c r="V100" i="25" s="1"/>
  <c r="U59" i="25"/>
  <c r="T140" i="25"/>
  <c r="V140" i="25" s="1"/>
  <c r="T134" i="25"/>
  <c r="V134" i="25" s="1"/>
  <c r="U75" i="25"/>
  <c r="T49" i="25"/>
  <c r="V49" i="25" s="1"/>
  <c r="T86" i="25"/>
  <c r="V86" i="25" s="1"/>
  <c r="T53" i="25"/>
  <c r="V53" i="25" s="1"/>
  <c r="T78" i="25"/>
  <c r="V78" i="25" s="1"/>
  <c r="T74" i="25"/>
  <c r="V74" i="25" s="1"/>
  <c r="T141" i="25"/>
  <c r="V141" i="25" s="1"/>
  <c r="T8" i="25"/>
  <c r="V8" i="25" s="1"/>
  <c r="T9" i="25"/>
  <c r="V9" i="25" s="1"/>
  <c r="T149" i="25"/>
  <c r="V149" i="25" s="1"/>
  <c r="T103" i="25"/>
  <c r="V103" i="25" s="1"/>
  <c r="U124" i="25"/>
  <c r="U20" i="25"/>
  <c r="T20" i="25"/>
  <c r="V20" i="25" s="1"/>
  <c r="T136" i="25"/>
  <c r="V136" i="25" s="1"/>
  <c r="T56" i="25"/>
  <c r="V56" i="25" s="1"/>
  <c r="U139" i="25"/>
  <c r="T18" i="25"/>
  <c r="V18" i="25" s="1"/>
  <c r="T150" i="25"/>
  <c r="V150" i="25" s="1"/>
  <c r="T121" i="25"/>
  <c r="V121" i="25" s="1"/>
  <c r="U23" i="25"/>
  <c r="T59" i="25"/>
  <c r="V59" i="25" s="1"/>
  <c r="U112" i="25"/>
  <c r="T7" i="25"/>
  <c r="V7" i="25" s="1"/>
  <c r="T72" i="25"/>
  <c r="V72" i="25" s="1"/>
  <c r="U72" i="25"/>
  <c r="U151" i="25"/>
  <c r="U123" i="25"/>
  <c r="U44" i="25"/>
  <c r="T148" i="25"/>
  <c r="V148" i="25" s="1"/>
  <c r="T83" i="25"/>
  <c r="V83" i="25" s="1"/>
  <c r="T135" i="25"/>
  <c r="V135" i="25" s="1"/>
  <c r="U6" i="25"/>
  <c r="T36" i="25"/>
  <c r="V36" i="25" s="1"/>
  <c r="T85" i="25"/>
  <c r="V85" i="25" s="1"/>
  <c r="T99" i="25"/>
  <c r="V99" i="25" s="1"/>
  <c r="U109" i="25"/>
  <c r="T46" i="25"/>
  <c r="V46" i="25" s="1"/>
  <c r="U46" i="25"/>
  <c r="T124" i="25"/>
  <c r="V124" i="25" s="1"/>
  <c r="T151" i="25"/>
  <c r="V151" i="25" s="1"/>
  <c r="U150" i="25"/>
  <c r="U121" i="25"/>
  <c r="T84" i="25"/>
  <c r="V84" i="25" s="1"/>
  <c r="T139" i="25"/>
  <c r="V139" i="25" s="1"/>
  <c r="U36" i="25"/>
  <c r="T6" i="25"/>
  <c r="V6" i="25" s="1"/>
  <c r="U108" i="25"/>
  <c r="U18" i="25"/>
  <c r="U96" i="25"/>
  <c r="T5" i="25"/>
  <c r="V5" i="25" s="1"/>
  <c r="T108" i="25"/>
  <c r="V108" i="25" s="1"/>
  <c r="T88" i="25"/>
  <c r="V88" i="25" s="1"/>
  <c r="U82" i="25"/>
  <c r="U104" i="25"/>
  <c r="T48" i="25"/>
  <c r="V48" i="25" s="1"/>
  <c r="U22" i="25"/>
  <c r="T115" i="25"/>
  <c r="V115" i="25" s="1"/>
  <c r="U140" i="25"/>
  <c r="T89" i="25"/>
  <c r="V89" i="25" s="1"/>
  <c r="T125" i="25"/>
  <c r="V125" i="25" s="1"/>
  <c r="T31" i="25"/>
  <c r="V31" i="25" s="1"/>
  <c r="T87" i="25"/>
  <c r="V87" i="25" s="1"/>
  <c r="T70" i="25"/>
  <c r="V70" i="25" s="1"/>
  <c r="U87" i="25"/>
  <c r="U53" i="25"/>
  <c r="T118" i="25"/>
  <c r="V118" i="25" s="1"/>
  <c r="U142" i="25"/>
  <c r="U50" i="25"/>
  <c r="U88" i="25"/>
  <c r="U8" i="25"/>
  <c r="U61" i="25"/>
  <c r="U100" i="25"/>
  <c r="U35" i="25"/>
  <c r="T61" i="25"/>
  <c r="V61" i="25" s="1"/>
  <c r="L149" i="41"/>
  <c r="K88" i="41"/>
  <c r="K120" i="41"/>
  <c r="U45" i="25"/>
  <c r="T123" i="25"/>
  <c r="V123" i="25" s="1"/>
  <c r="U125" i="25"/>
  <c r="U7" i="25"/>
  <c r="U148" i="25"/>
  <c r="U77" i="25"/>
  <c r="U99" i="25"/>
  <c r="U57" i="25"/>
  <c r="U71" i="25"/>
  <c r="T71" i="25"/>
  <c r="V71" i="25" s="1"/>
  <c r="T95" i="25"/>
  <c r="V95" i="25" s="1"/>
  <c r="U136" i="25"/>
  <c r="L36" i="35"/>
  <c r="K60" i="35"/>
  <c r="L147" i="35"/>
  <c r="I71" i="47"/>
  <c r="J71" i="47" s="1"/>
  <c r="O85" i="25"/>
  <c r="O84" i="25"/>
  <c r="O100" i="25"/>
  <c r="O109" i="25"/>
  <c r="N72" i="25"/>
  <c r="P72" i="25" s="1"/>
  <c r="N74" i="25"/>
  <c r="P74" i="25" s="1"/>
  <c r="N99" i="25"/>
  <c r="P99" i="25" s="1"/>
  <c r="O119" i="25"/>
  <c r="N121" i="25"/>
  <c r="P121" i="25" s="1"/>
  <c r="N119" i="25"/>
  <c r="P119" i="25" s="1"/>
  <c r="O34" i="25"/>
  <c r="N103" i="25"/>
  <c r="P103" i="25" s="1"/>
  <c r="O18" i="25"/>
  <c r="O10" i="25"/>
  <c r="O31" i="25"/>
  <c r="O60" i="25"/>
  <c r="O112" i="25"/>
  <c r="O95" i="25"/>
  <c r="O46" i="25"/>
  <c r="O62" i="25"/>
  <c r="O86" i="25"/>
  <c r="J10" i="33"/>
  <c r="N17" i="25"/>
  <c r="P17" i="25" s="1"/>
  <c r="O35" i="25"/>
  <c r="O22" i="25"/>
  <c r="N36" i="25"/>
  <c r="P36" i="25" s="1"/>
  <c r="O104" i="25"/>
  <c r="N139" i="25"/>
  <c r="P139" i="25" s="1"/>
  <c r="O56" i="25"/>
  <c r="O123" i="25"/>
  <c r="N118" i="25"/>
  <c r="P118" i="25" s="1"/>
  <c r="O77" i="25"/>
  <c r="N31" i="25"/>
  <c r="P31" i="25" s="1"/>
  <c r="O147" i="25"/>
  <c r="N73" i="25"/>
  <c r="P73" i="25" s="1"/>
  <c r="N50" i="25"/>
  <c r="P50" i="25" s="1"/>
  <c r="O36" i="25"/>
  <c r="N86" i="25"/>
  <c r="P86" i="25" s="1"/>
  <c r="N69" i="25"/>
  <c r="P69" i="25" s="1"/>
  <c r="N114" i="25"/>
  <c r="P114" i="25" s="1"/>
  <c r="O76" i="25"/>
  <c r="O103" i="25"/>
  <c r="O69" i="25"/>
  <c r="O137" i="25"/>
  <c r="H55" i="35"/>
  <c r="I55" i="35" s="1"/>
  <c r="J55" i="35" s="1"/>
  <c r="K89" i="35"/>
  <c r="J155" i="35"/>
  <c r="J74" i="35"/>
  <c r="J112" i="35"/>
  <c r="K59" i="35"/>
  <c r="L7" i="35"/>
  <c r="J79" i="35"/>
  <c r="J7" i="35"/>
  <c r="K102" i="35"/>
  <c r="L102" i="35"/>
  <c r="L11" i="35"/>
  <c r="J37" i="35"/>
  <c r="J86" i="35"/>
  <c r="J110" i="35"/>
  <c r="L81" i="35"/>
  <c r="L20" i="47"/>
  <c r="K98" i="47"/>
  <c r="J98" i="47"/>
  <c r="L98" i="47"/>
  <c r="L157" i="47"/>
  <c r="L158" i="47"/>
  <c r="J56" i="47"/>
  <c r="L93" i="47"/>
  <c r="J110" i="47"/>
  <c r="K74" i="47"/>
  <c r="K125" i="47"/>
  <c r="I41" i="47"/>
  <c r="L41" i="47" s="1"/>
  <c r="L16" i="47"/>
  <c r="K117" i="35"/>
  <c r="L144" i="35"/>
  <c r="J97" i="35"/>
  <c r="J136" i="35"/>
  <c r="L72" i="35"/>
  <c r="J72" i="35"/>
  <c r="L78" i="35"/>
  <c r="J78" i="35"/>
  <c r="O23" i="25"/>
  <c r="N18" i="25"/>
  <c r="P18" i="25" s="1"/>
  <c r="N4" i="25"/>
  <c r="P4" i="25" s="1"/>
  <c r="O74" i="25"/>
  <c r="O30" i="25"/>
  <c r="N9" i="25"/>
  <c r="P9" i="25" s="1"/>
  <c r="N101" i="25"/>
  <c r="P101" i="25" s="1"/>
  <c r="N113" i="25"/>
  <c r="P113" i="25" s="1"/>
  <c r="O21" i="25"/>
  <c r="N95" i="25"/>
  <c r="P95" i="25" s="1"/>
  <c r="O134" i="25"/>
  <c r="K72" i="35"/>
  <c r="K78" i="35"/>
  <c r="J83" i="47"/>
  <c r="K47" i="47"/>
  <c r="J47" i="47"/>
  <c r="L47" i="47"/>
  <c r="L118" i="47"/>
  <c r="I86" i="41"/>
  <c r="J86" i="41" s="1"/>
  <c r="J135" i="41"/>
  <c r="J154" i="41"/>
  <c r="J53" i="41"/>
  <c r="L53" i="41"/>
  <c r="L71" i="41"/>
  <c r="K71" i="41"/>
  <c r="K7" i="41"/>
  <c r="J7" i="41"/>
  <c r="J85" i="41"/>
  <c r="L85" i="41"/>
  <c r="I84" i="41"/>
  <c r="K84" i="41" s="1"/>
  <c r="I153" i="41"/>
  <c r="L153" i="41" s="1"/>
  <c r="I74" i="41"/>
  <c r="K74" i="41" s="1"/>
  <c r="I49" i="41"/>
  <c r="L49" i="41" s="1"/>
  <c r="I76" i="41"/>
  <c r="K76" i="41" s="1"/>
  <c r="I67" i="41"/>
  <c r="I28" i="41"/>
  <c r="J28" i="41" s="1"/>
  <c r="I89" i="41"/>
  <c r="L89" i="41" s="1"/>
  <c r="I124" i="41"/>
  <c r="J124" i="41" s="1"/>
  <c r="I102" i="41"/>
  <c r="L102" i="41" s="1"/>
  <c r="I77" i="41"/>
  <c r="L77" i="41" s="1"/>
  <c r="I56" i="41"/>
  <c r="I17" i="41"/>
  <c r="L17" i="41" s="1"/>
  <c r="I27" i="41"/>
  <c r="J10" i="39"/>
  <c r="K28" i="35"/>
  <c r="K132" i="47"/>
  <c r="I111" i="41"/>
  <c r="K111" i="41" s="1"/>
  <c r="I50" i="41"/>
  <c r="K50" i="41" s="1"/>
  <c r="F55" i="46"/>
  <c r="O52" i="46"/>
  <c r="A16" i="46"/>
  <c r="K41" i="47"/>
  <c r="K92" i="41"/>
  <c r="L92" i="41"/>
  <c r="L71" i="47"/>
  <c r="J27" i="47"/>
  <c r="L30" i="41"/>
  <c r="K44" i="35"/>
  <c r="L44" i="41"/>
  <c r="K54" i="35"/>
  <c r="K96" i="47"/>
  <c r="K148" i="47"/>
  <c r="K157" i="41"/>
  <c r="J126" i="47"/>
  <c r="J136" i="47"/>
  <c r="I152" i="41"/>
  <c r="K152" i="41" s="1"/>
  <c r="K143" i="47"/>
  <c r="I128" i="41"/>
  <c r="K128" i="41" s="1"/>
  <c r="I72" i="41"/>
  <c r="K72" i="41" s="1"/>
  <c r="I10" i="41"/>
  <c r="J10" i="41" s="1"/>
  <c r="K154" i="35"/>
  <c r="A52" i="46"/>
  <c r="A44" i="46"/>
  <c r="A36" i="46"/>
  <c r="A28" i="46"/>
  <c r="A20" i="46"/>
  <c r="A12" i="46"/>
  <c r="F9" i="46"/>
  <c r="F11" i="46"/>
  <c r="F13" i="46"/>
  <c r="F15" i="46"/>
  <c r="G15" i="46" s="1"/>
  <c r="F17" i="46"/>
  <c r="F19" i="46"/>
  <c r="F21" i="46"/>
  <c r="F23" i="46"/>
  <c r="G23" i="46" s="1"/>
  <c r="F25" i="46"/>
  <c r="F27" i="46"/>
  <c r="F29" i="46"/>
  <c r="F31" i="46"/>
  <c r="G31" i="46" s="1"/>
  <c r="F33" i="46"/>
  <c r="F35" i="46"/>
  <c r="F37" i="46"/>
  <c r="F39" i="46"/>
  <c r="U39" i="46" s="1"/>
  <c r="F41" i="46"/>
  <c r="F43" i="46"/>
  <c r="F45" i="46"/>
  <c r="F47" i="46"/>
  <c r="BR47" i="46" s="1"/>
  <c r="F49" i="46"/>
  <c r="F51" i="46"/>
  <c r="F53" i="46"/>
  <c r="O12" i="46"/>
  <c r="BS12" i="46" s="1"/>
  <c r="O16" i="46"/>
  <c r="O20" i="46"/>
  <c r="O24" i="46"/>
  <c r="O28" i="46"/>
  <c r="Q28" i="46" s="1"/>
  <c r="O32" i="46"/>
  <c r="O36" i="46"/>
  <c r="O40" i="46"/>
  <c r="O44" i="46"/>
  <c r="BS44" i="46" s="1"/>
  <c r="O48" i="46"/>
  <c r="O55" i="46"/>
  <c r="O53" i="46"/>
  <c r="O51" i="46"/>
  <c r="P51" i="46" s="1"/>
  <c r="O49" i="46"/>
  <c r="O47" i="46"/>
  <c r="O45" i="46"/>
  <c r="O43" i="46"/>
  <c r="P43" i="46" s="1"/>
  <c r="O41" i="46"/>
  <c r="O39" i="46"/>
  <c r="O37" i="46"/>
  <c r="O35" i="46"/>
  <c r="BS35" i="46" s="1"/>
  <c r="O33" i="46"/>
  <c r="O31" i="46"/>
  <c r="O29" i="46"/>
  <c r="O27" i="46"/>
  <c r="P27" i="46" s="1"/>
  <c r="O25" i="46"/>
  <c r="O23" i="46"/>
  <c r="O21" i="46"/>
  <c r="O19" i="46"/>
  <c r="V19" i="46" s="1"/>
  <c r="O17" i="46"/>
  <c r="O15" i="46"/>
  <c r="O13" i="46"/>
  <c r="O11" i="46"/>
  <c r="V11" i="46" s="1"/>
  <c r="O9" i="46"/>
  <c r="A48" i="46"/>
  <c r="A40" i="46"/>
  <c r="A32" i="46"/>
  <c r="A24" i="46"/>
  <c r="F10" i="46"/>
  <c r="F12" i="46"/>
  <c r="U12" i="46" s="1"/>
  <c r="F14" i="46"/>
  <c r="G14" i="46" s="1"/>
  <c r="F16" i="46"/>
  <c r="F18" i="46"/>
  <c r="F20" i="46"/>
  <c r="H20" i="46" s="1"/>
  <c r="F22" i="46"/>
  <c r="H22" i="46" s="1"/>
  <c r="F24" i="46"/>
  <c r="F26" i="46"/>
  <c r="F28" i="46"/>
  <c r="U28" i="46" s="1"/>
  <c r="F30" i="46"/>
  <c r="BR30" i="46" s="1"/>
  <c r="F32" i="46"/>
  <c r="F34" i="46"/>
  <c r="F36" i="46"/>
  <c r="G36" i="46" s="1"/>
  <c r="F38" i="46"/>
  <c r="G38" i="46" s="1"/>
  <c r="F40" i="46"/>
  <c r="F44" i="46"/>
  <c r="BR44" i="46" s="1"/>
  <c r="F46" i="46"/>
  <c r="U46" i="46" s="1"/>
  <c r="F48" i="46"/>
  <c r="G48" i="46" s="1"/>
  <c r="F50" i="46"/>
  <c r="F52" i="46"/>
  <c r="BR52" i="46" s="1"/>
  <c r="F54" i="46"/>
  <c r="BR54" i="46" s="1"/>
  <c r="O10" i="46"/>
  <c r="V10" i="46" s="1"/>
  <c r="O14" i="46"/>
  <c r="O18" i="46"/>
  <c r="V18" i="46" s="1"/>
  <c r="O22" i="46"/>
  <c r="Q22" i="46" s="1"/>
  <c r="O26" i="46"/>
  <c r="V26" i="46" s="1"/>
  <c r="O30" i="46"/>
  <c r="O34" i="46"/>
  <c r="V34" i="46" s="1"/>
  <c r="O38" i="46"/>
  <c r="Q38" i="46" s="1"/>
  <c r="O46" i="46"/>
  <c r="O50" i="46"/>
  <c r="V50" i="46" s="1"/>
  <c r="O54" i="46"/>
  <c r="BS54" i="46" s="1"/>
  <c r="D20" i="51"/>
  <c r="D6" i="51"/>
  <c r="D7" i="51" s="1"/>
  <c r="F6" i="51"/>
  <c r="F7" i="51" s="1"/>
  <c r="K31" i="47"/>
  <c r="J28" i="47"/>
  <c r="K55" i="47"/>
  <c r="L70" i="47"/>
  <c r="J106" i="47"/>
  <c r="L81" i="47"/>
  <c r="J96" i="47"/>
  <c r="J93" i="47"/>
  <c r="K121" i="47"/>
  <c r="L148" i="47"/>
  <c r="K153" i="41"/>
  <c r="K15" i="47"/>
  <c r="L83" i="47"/>
  <c r="L106" i="47"/>
  <c r="J120" i="47"/>
  <c r="J118" i="47"/>
  <c r="I123" i="41"/>
  <c r="L161" i="47"/>
  <c r="J161" i="47"/>
  <c r="L119" i="47"/>
  <c r="K119" i="47"/>
  <c r="J144" i="47"/>
  <c r="K144" i="47"/>
  <c r="J131" i="47"/>
  <c r="L131" i="47"/>
  <c r="J146" i="47"/>
  <c r="L146" i="47"/>
  <c r="J154" i="47"/>
  <c r="L154" i="47"/>
  <c r="I7" i="47"/>
  <c r="J7" i="47" s="1"/>
  <c r="J34" i="47"/>
  <c r="K73" i="35"/>
  <c r="J73" i="35"/>
  <c r="J141" i="35"/>
  <c r="K141" i="35"/>
  <c r="J61" i="35"/>
  <c r="K61" i="35"/>
  <c r="J138" i="35"/>
  <c r="J11" i="35"/>
  <c r="J149" i="41"/>
  <c r="J88" i="41"/>
  <c r="L27" i="35"/>
  <c r="J31" i="41"/>
  <c r="K53" i="41"/>
  <c r="L57" i="41"/>
  <c r="K60" i="41"/>
  <c r="K80" i="41"/>
  <c r="L80" i="35"/>
  <c r="J81" i="35"/>
  <c r="J71" i="41"/>
  <c r="J107" i="41"/>
  <c r="L120" i="35"/>
  <c r="K118" i="41"/>
  <c r="J134" i="35"/>
  <c r="K135" i="35"/>
  <c r="L132" i="41"/>
  <c r="K15" i="41"/>
  <c r="K27" i="35"/>
  <c r="J57" i="41"/>
  <c r="K80" i="35"/>
  <c r="K107" i="41"/>
  <c r="K120" i="35"/>
  <c r="L118" i="41"/>
  <c r="I151" i="35"/>
  <c r="K151" i="35" s="1"/>
  <c r="L15" i="41"/>
  <c r="I79" i="41"/>
  <c r="K79" i="41" s="1"/>
  <c r="S48" i="34"/>
  <c r="J20" i="34"/>
  <c r="J94" i="35"/>
  <c r="K87" i="35"/>
  <c r="J28" i="35"/>
  <c r="K131" i="35"/>
  <c r="K110" i="41"/>
  <c r="J110" i="41"/>
  <c r="J102" i="41"/>
  <c r="L95" i="35"/>
  <c r="J95" i="35"/>
  <c r="K96" i="35"/>
  <c r="J96" i="35"/>
  <c r="K116" i="41"/>
  <c r="J116" i="41"/>
  <c r="J148" i="41"/>
  <c r="K148" i="41"/>
  <c r="J132" i="35"/>
  <c r="K132" i="35"/>
  <c r="L105" i="35"/>
  <c r="K105" i="35"/>
  <c r="L82" i="41"/>
  <c r="J82" i="41"/>
  <c r="K95" i="41"/>
  <c r="L95" i="41"/>
  <c r="K138" i="41"/>
  <c r="J138" i="41"/>
  <c r="J126" i="41"/>
  <c r="K48" i="35"/>
  <c r="J48" i="35"/>
  <c r="I25" i="41"/>
  <c r="K25" i="41" s="1"/>
  <c r="I73" i="41"/>
  <c r="K73" i="41" s="1"/>
  <c r="I9" i="41"/>
  <c r="L9" i="41" s="1"/>
  <c r="I48" i="41"/>
  <c r="L48" i="41" s="1"/>
  <c r="L73" i="35"/>
  <c r="L138" i="35"/>
  <c r="L37" i="35"/>
  <c r="J30" i="41"/>
  <c r="L44" i="35"/>
  <c r="J44" i="41"/>
  <c r="J54" i="35"/>
  <c r="K69" i="41"/>
  <c r="L94" i="35"/>
  <c r="J105" i="35"/>
  <c r="J131" i="35"/>
  <c r="K144" i="35"/>
  <c r="I41" i="41"/>
  <c r="L41" i="41" s="1"/>
  <c r="L146" i="35"/>
  <c r="J146" i="35"/>
  <c r="I6" i="41"/>
  <c r="K6" i="41" s="1"/>
  <c r="I158" i="41"/>
  <c r="J158" i="41" s="1"/>
  <c r="I26" i="41"/>
  <c r="K26" i="41" s="1"/>
  <c r="I139" i="41"/>
  <c r="I36" i="41"/>
  <c r="J36" i="41" s="1"/>
  <c r="I104" i="41"/>
  <c r="Y28" i="34"/>
  <c r="I137" i="35"/>
  <c r="L137" i="35" s="1"/>
  <c r="I45" i="35"/>
  <c r="L45" i="35" s="1"/>
  <c r="I19" i="35"/>
  <c r="L19" i="35" s="1"/>
  <c r="I65" i="35"/>
  <c r="L65" i="35" s="1"/>
  <c r="I127" i="35"/>
  <c r="J127" i="35" s="1"/>
  <c r="J44" i="34"/>
  <c r="J16" i="34"/>
  <c r="J24" i="34"/>
  <c r="J48" i="34"/>
  <c r="I98" i="41"/>
  <c r="L98" i="41" s="1"/>
  <c r="I114" i="41"/>
  <c r="J114" i="41" s="1"/>
  <c r="I141" i="41"/>
  <c r="K141" i="41" s="1"/>
  <c r="Y16" i="34"/>
  <c r="J41" i="41"/>
  <c r="K151" i="41"/>
  <c r="L151" i="41"/>
  <c r="J151" i="41"/>
  <c r="L117" i="35"/>
  <c r="J120" i="41"/>
  <c r="J132" i="41"/>
  <c r="J145" i="35"/>
  <c r="J123" i="41"/>
  <c r="J153" i="41"/>
  <c r="I46" i="41"/>
  <c r="K46" i="41" s="1"/>
  <c r="I137" i="41"/>
  <c r="L137" i="41" s="1"/>
  <c r="I115" i="41"/>
  <c r="K115" i="41" s="1"/>
  <c r="I160" i="41"/>
  <c r="L160" i="41" s="1"/>
  <c r="I91" i="41"/>
  <c r="J91" i="41" s="1"/>
  <c r="I130" i="41"/>
  <c r="L130" i="41" s="1"/>
  <c r="I133" i="41"/>
  <c r="L51" i="35"/>
  <c r="J154" i="35"/>
  <c r="Y8" i="34"/>
  <c r="I85" i="35"/>
  <c r="K85" i="35" s="1"/>
  <c r="I9" i="35"/>
  <c r="K9" i="35" s="1"/>
  <c r="I158" i="35"/>
  <c r="J158" i="35" s="1"/>
  <c r="I156" i="35"/>
  <c r="J156" i="35" s="1"/>
  <c r="I159" i="35"/>
  <c r="J159" i="35" s="1"/>
  <c r="I50" i="35"/>
  <c r="L50" i="35" s="1"/>
  <c r="I6" i="35"/>
  <c r="L6" i="35" s="1"/>
  <c r="I121" i="20"/>
  <c r="K121" i="20" s="1"/>
  <c r="I135" i="20"/>
  <c r="K135" i="20" s="1"/>
  <c r="I145" i="20"/>
  <c r="J145" i="20" s="1"/>
  <c r="I131" i="20"/>
  <c r="J131" i="20" s="1"/>
  <c r="W8" i="40"/>
  <c r="J74" i="41"/>
  <c r="L134" i="35"/>
  <c r="J135" i="35"/>
  <c r="K145" i="35"/>
  <c r="J157" i="41"/>
  <c r="I97" i="41"/>
  <c r="L97" i="41" s="1"/>
  <c r="K102" i="41"/>
  <c r="I106" i="41"/>
  <c r="J106" i="41" s="1"/>
  <c r="J51" i="35"/>
  <c r="Y48" i="34"/>
  <c r="Y12" i="34"/>
  <c r="K49" i="41"/>
  <c r="K17" i="41"/>
  <c r="L78" i="41"/>
  <c r="J78" i="41"/>
  <c r="K78" i="41"/>
  <c r="I150" i="41"/>
  <c r="L150" i="41" s="1"/>
  <c r="J87" i="35"/>
  <c r="J59" i="35"/>
  <c r="L141" i="35"/>
  <c r="L84" i="41"/>
  <c r="J32" i="41"/>
  <c r="K32" i="41"/>
  <c r="K22" i="41"/>
  <c r="L22" i="41"/>
  <c r="J22" i="41"/>
  <c r="K136" i="41"/>
  <c r="J136" i="41"/>
  <c r="J128" i="41"/>
  <c r="L128" i="41"/>
  <c r="L52" i="35"/>
  <c r="K52" i="35"/>
  <c r="J52" i="35"/>
  <c r="K7" i="47"/>
  <c r="J149" i="47"/>
  <c r="L149" i="47"/>
  <c r="K149" i="47"/>
  <c r="K15" i="35"/>
  <c r="J16" i="47"/>
  <c r="J24" i="35"/>
  <c r="K24" i="35"/>
  <c r="L24" i="35"/>
  <c r="L63" i="35"/>
  <c r="K63" i="35"/>
  <c r="J63" i="35"/>
  <c r="L77" i="35"/>
  <c r="J77" i="35"/>
  <c r="S40" i="34"/>
  <c r="J126" i="35"/>
  <c r="K126" i="35"/>
  <c r="T28" i="34"/>
  <c r="T44" i="34"/>
  <c r="Y20" i="34"/>
  <c r="T40" i="34"/>
  <c r="T20" i="34"/>
  <c r="T24" i="34"/>
  <c r="T32" i="34"/>
  <c r="L15" i="35"/>
  <c r="J46" i="35"/>
  <c r="K46" i="35"/>
  <c r="K111" i="35"/>
  <c r="J111" i="35"/>
  <c r="J139" i="35"/>
  <c r="K139" i="35"/>
  <c r="L139" i="35"/>
  <c r="K115" i="35"/>
  <c r="L115" i="35"/>
  <c r="J82" i="47"/>
  <c r="K56" i="47"/>
  <c r="L132" i="47"/>
  <c r="K27" i="47"/>
  <c r="K39" i="47"/>
  <c r="J15" i="47"/>
  <c r="L19" i="47"/>
  <c r="J31" i="47"/>
  <c r="J55" i="47"/>
  <c r="J69" i="47"/>
  <c r="J81" i="47"/>
  <c r="L121" i="47"/>
  <c r="K131" i="47"/>
  <c r="L159" i="47"/>
  <c r="L110" i="47"/>
  <c r="K116" i="47"/>
  <c r="L50" i="47"/>
  <c r="K154" i="47"/>
  <c r="L34" i="47"/>
  <c r="L131" i="41"/>
  <c r="J131" i="41"/>
  <c r="K131" i="41"/>
  <c r="J122" i="35"/>
  <c r="L122" i="35"/>
  <c r="K122" i="35"/>
  <c r="J38" i="35"/>
  <c r="K38" i="35"/>
  <c r="L38" i="35"/>
  <c r="L74" i="41"/>
  <c r="K126" i="41"/>
  <c r="L56" i="41"/>
  <c r="J56" i="41"/>
  <c r="K56" i="41"/>
  <c r="K28" i="41"/>
  <c r="J27" i="41"/>
  <c r="K27" i="41"/>
  <c r="L27" i="41"/>
  <c r="K77" i="41"/>
  <c r="K89" i="41"/>
  <c r="J89" i="41"/>
  <c r="L67" i="41"/>
  <c r="K67" i="41"/>
  <c r="J67" i="41"/>
  <c r="K86" i="41"/>
  <c r="BS52" i="46"/>
  <c r="Q52" i="46"/>
  <c r="R52" i="46"/>
  <c r="X52" i="46"/>
  <c r="V52" i="46"/>
  <c r="P52" i="46"/>
  <c r="U55" i="46"/>
  <c r="H55" i="46"/>
  <c r="G55" i="46"/>
  <c r="BR55" i="46"/>
  <c r="F21" i="51"/>
  <c r="BS50" i="46"/>
  <c r="P50" i="46"/>
  <c r="BS34" i="46"/>
  <c r="Q34" i="46"/>
  <c r="BS26" i="46"/>
  <c r="Q26" i="46"/>
  <c r="BS18" i="46"/>
  <c r="Q18" i="46"/>
  <c r="BS10" i="46"/>
  <c r="P10" i="46"/>
  <c r="G52" i="46"/>
  <c r="U52" i="46"/>
  <c r="I52" i="46"/>
  <c r="BR48" i="46"/>
  <c r="U48" i="46"/>
  <c r="I48" i="46"/>
  <c r="G44" i="46"/>
  <c r="U44" i="46"/>
  <c r="H44" i="46"/>
  <c r="I44" i="46"/>
  <c r="G40" i="46"/>
  <c r="H40" i="46"/>
  <c r="BR40" i="46"/>
  <c r="U40" i="46"/>
  <c r="I40" i="46"/>
  <c r="BR36" i="46"/>
  <c r="U36" i="46"/>
  <c r="H36" i="46"/>
  <c r="I36" i="46"/>
  <c r="BR32" i="46"/>
  <c r="U32" i="46"/>
  <c r="H32" i="46"/>
  <c r="G32" i="46"/>
  <c r="I32" i="46"/>
  <c r="BR28" i="46"/>
  <c r="H28" i="46"/>
  <c r="I28" i="46"/>
  <c r="G28" i="46"/>
  <c r="BR24" i="46"/>
  <c r="U24" i="46"/>
  <c r="H24" i="46"/>
  <c r="G24" i="46"/>
  <c r="I24" i="46"/>
  <c r="G20" i="46"/>
  <c r="BR20" i="46"/>
  <c r="U20" i="46"/>
  <c r="I20" i="46"/>
  <c r="H16" i="46"/>
  <c r="G16" i="46"/>
  <c r="BR16" i="46"/>
  <c r="U16" i="46"/>
  <c r="I16" i="46"/>
  <c r="BR12" i="46"/>
  <c r="H12" i="46"/>
  <c r="I12" i="46"/>
  <c r="G12" i="46"/>
  <c r="Q9" i="46"/>
  <c r="BS9" i="46"/>
  <c r="V9" i="46"/>
  <c r="P9" i="46"/>
  <c r="BS13" i="46"/>
  <c r="V13" i="46"/>
  <c r="Q13" i="46"/>
  <c r="P13" i="46"/>
  <c r="P17" i="46"/>
  <c r="BS17" i="46"/>
  <c r="V17" i="46"/>
  <c r="Q17" i="46"/>
  <c r="P21" i="46"/>
  <c r="BS21" i="46"/>
  <c r="V21" i="46"/>
  <c r="Q21" i="46"/>
  <c r="BS25" i="46"/>
  <c r="V25" i="46"/>
  <c r="P25" i="46"/>
  <c r="Q25" i="46"/>
  <c r="BS29" i="46"/>
  <c r="V29" i="46"/>
  <c r="Q29" i="46"/>
  <c r="P29" i="46"/>
  <c r="P33" i="46"/>
  <c r="BS33" i="46"/>
  <c r="V33" i="46"/>
  <c r="Q33" i="46"/>
  <c r="P37" i="46"/>
  <c r="BS37" i="46"/>
  <c r="V37" i="46"/>
  <c r="Q37" i="46"/>
  <c r="Q41" i="46"/>
  <c r="BS41" i="46"/>
  <c r="V41" i="46"/>
  <c r="P41" i="46"/>
  <c r="BS45" i="46"/>
  <c r="V45" i="46"/>
  <c r="Q45" i="46"/>
  <c r="P45" i="46"/>
  <c r="V49" i="46"/>
  <c r="Q49" i="46"/>
  <c r="BS49" i="46"/>
  <c r="P49" i="46"/>
  <c r="BS53" i="46"/>
  <c r="V53" i="46"/>
  <c r="Q53" i="46"/>
  <c r="P53" i="46"/>
  <c r="BS48" i="46"/>
  <c r="V48" i="46"/>
  <c r="Q48" i="46"/>
  <c r="P48" i="46"/>
  <c r="R48" i="46"/>
  <c r="X48" i="46"/>
  <c r="BS40" i="46"/>
  <c r="V40" i="46"/>
  <c r="P40" i="46"/>
  <c r="Q40" i="46"/>
  <c r="R40" i="46"/>
  <c r="X40" i="46"/>
  <c r="BS32" i="46"/>
  <c r="V32" i="46"/>
  <c r="R32" i="46"/>
  <c r="X32" i="46"/>
  <c r="P32" i="46"/>
  <c r="Q32" i="46"/>
  <c r="BS24" i="46"/>
  <c r="V24" i="46"/>
  <c r="Q24" i="46"/>
  <c r="X24" i="46"/>
  <c r="P24" i="46"/>
  <c r="R24" i="46"/>
  <c r="BS16" i="46"/>
  <c r="V16" i="46"/>
  <c r="P16" i="46"/>
  <c r="R16" i="46"/>
  <c r="Q16" i="46"/>
  <c r="X16" i="46"/>
  <c r="BR51" i="46"/>
  <c r="U51" i="46"/>
  <c r="H51" i="46"/>
  <c r="G51" i="46"/>
  <c r="H47" i="46"/>
  <c r="BR43" i="46"/>
  <c r="U43" i="46"/>
  <c r="H43" i="46"/>
  <c r="G43" i="46"/>
  <c r="H39" i="46"/>
  <c r="BR35" i="46"/>
  <c r="U35" i="46"/>
  <c r="H35" i="46"/>
  <c r="G35" i="46"/>
  <c r="BR31" i="46"/>
  <c r="BR27" i="46"/>
  <c r="U27" i="46"/>
  <c r="H27" i="46"/>
  <c r="G27" i="46"/>
  <c r="BR23" i="46"/>
  <c r="BR19" i="46"/>
  <c r="U19" i="46"/>
  <c r="G19" i="46"/>
  <c r="H19" i="46"/>
  <c r="H15" i="46"/>
  <c r="BR11" i="46"/>
  <c r="U11" i="46"/>
  <c r="H11" i="46"/>
  <c r="G11" i="46"/>
  <c r="K10" i="41"/>
  <c r="D21" i="51"/>
  <c r="P54" i="46"/>
  <c r="V46" i="46"/>
  <c r="Q46" i="46"/>
  <c r="BS46" i="46"/>
  <c r="P46" i="46"/>
  <c r="V38" i="46"/>
  <c r="Q30" i="46"/>
  <c r="BS30" i="46"/>
  <c r="V30" i="46"/>
  <c r="P30" i="46"/>
  <c r="V22" i="46"/>
  <c r="BS14" i="46"/>
  <c r="V14" i="46"/>
  <c r="Q14" i="46"/>
  <c r="P14" i="46"/>
  <c r="H54" i="46"/>
  <c r="G50" i="46"/>
  <c r="BR50" i="46"/>
  <c r="H50" i="46"/>
  <c r="U50" i="46"/>
  <c r="H46" i="46"/>
  <c r="H38" i="46"/>
  <c r="H34" i="46"/>
  <c r="BR34" i="46"/>
  <c r="U34" i="46"/>
  <c r="G34" i="46"/>
  <c r="H30" i="46"/>
  <c r="G26" i="46"/>
  <c r="H26" i="46"/>
  <c r="BR26" i="46"/>
  <c r="U26" i="46"/>
  <c r="G22" i="46"/>
  <c r="H18" i="46"/>
  <c r="BR18" i="46"/>
  <c r="U18" i="46"/>
  <c r="G18" i="46"/>
  <c r="H14" i="46"/>
  <c r="BR10" i="46"/>
  <c r="U10" i="46"/>
  <c r="G10" i="46"/>
  <c r="H10" i="46"/>
  <c r="Q11" i="46"/>
  <c r="BS15" i="46"/>
  <c r="V15" i="46"/>
  <c r="Q15" i="46"/>
  <c r="P15" i="46"/>
  <c r="Q19" i="46"/>
  <c r="BS23" i="46"/>
  <c r="V23" i="46"/>
  <c r="P23" i="46"/>
  <c r="Q23" i="46"/>
  <c r="V27" i="46"/>
  <c r="P31" i="46"/>
  <c r="BS31" i="46"/>
  <c r="V31" i="46"/>
  <c r="Q31" i="46"/>
  <c r="Q35" i="46"/>
  <c r="BS39" i="46"/>
  <c r="V39" i="46"/>
  <c r="P39" i="46"/>
  <c r="Q39" i="46"/>
  <c r="V43" i="46"/>
  <c r="BS47" i="46"/>
  <c r="V47" i="46"/>
  <c r="Q47" i="46"/>
  <c r="P47" i="46"/>
  <c r="Q51" i="46"/>
  <c r="BS55" i="46"/>
  <c r="V55" i="46"/>
  <c r="Q55" i="46"/>
  <c r="P55" i="46"/>
  <c r="Q44" i="46"/>
  <c r="Q36" i="46"/>
  <c r="BS36" i="46"/>
  <c r="V36" i="46"/>
  <c r="P36" i="46"/>
  <c r="R36" i="46"/>
  <c r="X36" i="46"/>
  <c r="V28" i="46"/>
  <c r="Q20" i="46"/>
  <c r="BS20" i="46"/>
  <c r="V20" i="46"/>
  <c r="P20" i="46"/>
  <c r="R20" i="46"/>
  <c r="X20" i="46"/>
  <c r="P12" i="46"/>
  <c r="BR53" i="46"/>
  <c r="H53" i="46"/>
  <c r="U53" i="46"/>
  <c r="G53" i="46"/>
  <c r="BR49" i="46"/>
  <c r="U49" i="46"/>
  <c r="H49" i="46"/>
  <c r="G49" i="46"/>
  <c r="BR45" i="46"/>
  <c r="U45" i="46"/>
  <c r="H45" i="46"/>
  <c r="G45" i="46"/>
  <c r="BR41" i="46"/>
  <c r="U41" i="46"/>
  <c r="H41" i="46"/>
  <c r="G41" i="46"/>
  <c r="H37" i="46"/>
  <c r="BR37" i="46"/>
  <c r="U37" i="46"/>
  <c r="G37" i="46"/>
  <c r="BR33" i="46"/>
  <c r="U33" i="46"/>
  <c r="G33" i="46"/>
  <c r="H33" i="46"/>
  <c r="G29" i="46"/>
  <c r="BR29" i="46"/>
  <c r="U29" i="46"/>
  <c r="H29" i="46"/>
  <c r="BR25" i="46"/>
  <c r="U25" i="46"/>
  <c r="H25" i="46"/>
  <c r="G25" i="46"/>
  <c r="H21" i="46"/>
  <c r="BR21" i="46"/>
  <c r="U21" i="46"/>
  <c r="G21" i="46"/>
  <c r="BR17" i="46"/>
  <c r="U17" i="46"/>
  <c r="H17" i="46"/>
  <c r="G17" i="46"/>
  <c r="BR13" i="46"/>
  <c r="U13" i="46"/>
  <c r="G13" i="46"/>
  <c r="H13" i="46"/>
  <c r="BR9" i="46"/>
  <c r="U9" i="46"/>
  <c r="G9" i="46"/>
  <c r="H9" i="46"/>
  <c r="J72" i="41"/>
  <c r="J152" i="41"/>
  <c r="K123" i="41"/>
  <c r="L123" i="41"/>
  <c r="T52" i="34"/>
  <c r="T16" i="34"/>
  <c r="T8" i="34"/>
  <c r="T36" i="34"/>
  <c r="T12" i="34"/>
  <c r="T48" i="34"/>
  <c r="J73" i="41"/>
  <c r="L73" i="41"/>
  <c r="K9" i="41"/>
  <c r="Y44" i="34"/>
  <c r="J65" i="35"/>
  <c r="L104" i="41"/>
  <c r="J104" i="41"/>
  <c r="K104" i="41"/>
  <c r="J139" i="41"/>
  <c r="L139" i="41"/>
  <c r="K139" i="41"/>
  <c r="L158" i="41"/>
  <c r="K158" i="41"/>
  <c r="K127" i="35"/>
  <c r="J26" i="41"/>
  <c r="L26" i="41"/>
  <c r="Y40" i="34"/>
  <c r="K48" i="34"/>
  <c r="K16" i="34"/>
  <c r="K114" i="41"/>
  <c r="L114" i="41"/>
  <c r="Y24" i="34"/>
  <c r="K24" i="34"/>
  <c r="K40" i="34"/>
  <c r="K32" i="34"/>
  <c r="K12" i="34"/>
  <c r="K20" i="34"/>
  <c r="K44" i="34"/>
  <c r="K8" i="34"/>
  <c r="K52" i="34"/>
  <c r="K36" i="34"/>
  <c r="K28" i="34"/>
  <c r="K6" i="35"/>
  <c r="K159" i="35"/>
  <c r="K158" i="35"/>
  <c r="L158" i="35"/>
  <c r="K133" i="41"/>
  <c r="L133" i="41"/>
  <c r="J133" i="41"/>
  <c r="K156" i="35"/>
  <c r="L156" i="35"/>
  <c r="J9" i="35"/>
  <c r="K130" i="41"/>
  <c r="J115" i="41"/>
  <c r="L115" i="41"/>
  <c r="L106" i="41"/>
  <c r="Z32" i="34"/>
  <c r="Z52" i="34"/>
  <c r="Z48" i="34"/>
  <c r="Z16" i="34"/>
  <c r="Z12" i="34"/>
  <c r="Z24" i="34"/>
  <c r="Z36" i="34"/>
  <c r="Z8" i="34"/>
  <c r="Z44" i="34"/>
  <c r="Z28" i="34"/>
  <c r="Z40" i="34"/>
  <c r="Z20" i="34"/>
  <c r="AD8" i="24" l="1"/>
  <c r="AD11" i="24"/>
  <c r="N117" i="20"/>
  <c r="I134" i="20"/>
  <c r="L134" i="20" s="1"/>
  <c r="D78" i="20"/>
  <c r="D130" i="20"/>
  <c r="D131" i="20"/>
  <c r="D30" i="20"/>
  <c r="D145" i="20"/>
  <c r="F126" i="20"/>
  <c r="E79" i="20"/>
  <c r="I147" i="20"/>
  <c r="L147" i="20" s="1"/>
  <c r="I123" i="20"/>
  <c r="K123" i="20" s="1"/>
  <c r="D19" i="20"/>
  <c r="D112" i="20"/>
  <c r="D38" i="20"/>
  <c r="D100" i="20"/>
  <c r="E147" i="20"/>
  <c r="D122" i="20"/>
  <c r="F148" i="20"/>
  <c r="E83" i="20"/>
  <c r="F105" i="20"/>
  <c r="F136" i="20"/>
  <c r="F156" i="20"/>
  <c r="E154" i="20"/>
  <c r="F138" i="20"/>
  <c r="E62" i="20"/>
  <c r="E89" i="20"/>
  <c r="E70" i="20"/>
  <c r="N29" i="20"/>
  <c r="E65" i="20"/>
  <c r="F80" i="20"/>
  <c r="I157" i="20"/>
  <c r="K157" i="20" s="1"/>
  <c r="D103" i="20"/>
  <c r="D111" i="20"/>
  <c r="D43" i="20"/>
  <c r="E101" i="20"/>
  <c r="E84" i="20"/>
  <c r="L11" i="10"/>
  <c r="M11" i="10"/>
  <c r="M12" i="10"/>
  <c r="N12" i="10" s="1"/>
  <c r="W35" i="1"/>
  <c r="O35" i="1" s="1"/>
  <c r="D57" i="20"/>
  <c r="D9" i="20"/>
  <c r="D123" i="20"/>
  <c r="D94" i="20"/>
  <c r="D77" i="20"/>
  <c r="D32" i="20"/>
  <c r="E161" i="20"/>
  <c r="E95" i="20"/>
  <c r="E54" i="20"/>
  <c r="F87" i="20"/>
  <c r="D99" i="20"/>
  <c r="F157" i="20"/>
  <c r="N86" i="20"/>
  <c r="D140" i="20"/>
  <c r="D79" i="20"/>
  <c r="D143" i="20"/>
  <c r="D65" i="20"/>
  <c r="D58" i="20"/>
  <c r="D133" i="20"/>
  <c r="E119" i="20"/>
  <c r="D156" i="20"/>
  <c r="D126" i="20"/>
  <c r="D41" i="20"/>
  <c r="D104" i="20"/>
  <c r="D118" i="20"/>
  <c r="D141" i="20"/>
  <c r="D136" i="20"/>
  <c r="E124" i="20"/>
  <c r="E109" i="20"/>
  <c r="E137" i="20"/>
  <c r="E82" i="20"/>
  <c r="W51" i="1"/>
  <c r="F51" i="1" s="1"/>
  <c r="H51" i="1" s="1"/>
  <c r="F41" i="20" s="1"/>
  <c r="W46" i="1"/>
  <c r="W42" i="1"/>
  <c r="O42" i="1" s="1"/>
  <c r="W15" i="1"/>
  <c r="O15" i="1" s="1"/>
  <c r="W41" i="1"/>
  <c r="O41" i="1" s="1"/>
  <c r="W55" i="1"/>
  <c r="O55" i="1" s="1"/>
  <c r="W45" i="1"/>
  <c r="F45" i="1" s="1"/>
  <c r="W50" i="1"/>
  <c r="O50" i="1" s="1"/>
  <c r="W34" i="1"/>
  <c r="F34" i="1" s="1"/>
  <c r="W26" i="1"/>
  <c r="O26" i="1" s="1"/>
  <c r="W9" i="1"/>
  <c r="F9" i="1" s="1"/>
  <c r="W28" i="1"/>
  <c r="F28" i="1" s="1"/>
  <c r="E152" i="25"/>
  <c r="G152" i="25" s="1"/>
  <c r="W23" i="1"/>
  <c r="O23" i="1" s="1"/>
  <c r="W44" i="1"/>
  <c r="F44" i="1" s="1"/>
  <c r="W27" i="1"/>
  <c r="O27" i="1" s="1"/>
  <c r="W30" i="1"/>
  <c r="O30" i="1" s="1"/>
  <c r="W33" i="1"/>
  <c r="O33" i="1" s="1"/>
  <c r="W20" i="1"/>
  <c r="F20" i="1" s="1"/>
  <c r="W29" i="1"/>
  <c r="F29" i="1" s="1"/>
  <c r="W25" i="1"/>
  <c r="F25" i="1" s="1"/>
  <c r="W22" i="1"/>
  <c r="O22" i="1" s="1"/>
  <c r="W48" i="1"/>
  <c r="F48" i="1" s="1"/>
  <c r="O11" i="10"/>
  <c r="E11" i="25"/>
  <c r="G11" i="25" s="1"/>
  <c r="F11" i="25"/>
  <c r="F118" i="25"/>
  <c r="W36" i="1"/>
  <c r="F36" i="1" s="1"/>
  <c r="F86" i="25"/>
  <c r="W11" i="1"/>
  <c r="O11" i="1" s="1"/>
  <c r="W18" i="1"/>
  <c r="F18" i="1" s="1"/>
  <c r="O13" i="10"/>
  <c r="W37" i="1"/>
  <c r="O37" i="1" s="1"/>
  <c r="F53" i="25"/>
  <c r="E50" i="25"/>
  <c r="G50" i="25" s="1"/>
  <c r="G68" i="20"/>
  <c r="E76" i="25"/>
  <c r="G76" i="25" s="1"/>
  <c r="E87" i="25"/>
  <c r="G87" i="25" s="1"/>
  <c r="E113" i="25"/>
  <c r="G113" i="25" s="1"/>
  <c r="W52" i="1"/>
  <c r="F52" i="1" s="1"/>
  <c r="W12" i="1"/>
  <c r="O12" i="1" s="1"/>
  <c r="O12" i="10"/>
  <c r="H65" i="20"/>
  <c r="I65" i="20" s="1"/>
  <c r="F60" i="25"/>
  <c r="F101" i="25"/>
  <c r="E34" i="25"/>
  <c r="G34" i="25" s="1"/>
  <c r="E123" i="25"/>
  <c r="G123" i="25" s="1"/>
  <c r="W10" i="1"/>
  <c r="F10" i="1" s="1"/>
  <c r="W54" i="1"/>
  <c r="O54" i="1" s="1"/>
  <c r="W43" i="1"/>
  <c r="O43" i="1" s="1"/>
  <c r="W19" i="1"/>
  <c r="F19" i="1" s="1"/>
  <c r="W13" i="1"/>
  <c r="O13" i="1" s="1"/>
  <c r="O14" i="10"/>
  <c r="W39" i="1"/>
  <c r="O39" i="1" s="1"/>
  <c r="F137" i="25"/>
  <c r="L47" i="1"/>
  <c r="W17" i="1"/>
  <c r="F17" i="1" s="1"/>
  <c r="E52" i="25"/>
  <c r="G52" i="25" s="1"/>
  <c r="N11" i="10"/>
  <c r="J11" i="10"/>
  <c r="J12" i="10"/>
  <c r="N14" i="10"/>
  <c r="J14" i="10"/>
  <c r="W150" i="25"/>
  <c r="Y150" i="25" s="1"/>
  <c r="W52" i="25"/>
  <c r="Y52" i="25" s="1"/>
  <c r="W102" i="25"/>
  <c r="Y102" i="25" s="1"/>
  <c r="W48" i="25"/>
  <c r="Y48" i="25" s="1"/>
  <c r="W84" i="25"/>
  <c r="Y84" i="25" s="1"/>
  <c r="W49" i="25"/>
  <c r="Y49" i="25" s="1"/>
  <c r="W113" i="25"/>
  <c r="Y113" i="25" s="1"/>
  <c r="W96" i="25"/>
  <c r="Y96" i="25" s="1"/>
  <c r="X33" i="25"/>
  <c r="X136" i="25"/>
  <c r="X53" i="25"/>
  <c r="X123" i="25"/>
  <c r="X83" i="25"/>
  <c r="X125" i="25"/>
  <c r="X111" i="25"/>
  <c r="W72" i="25"/>
  <c r="Y72" i="25" s="1"/>
  <c r="W71" i="25"/>
  <c r="Y71" i="25" s="1"/>
  <c r="X62" i="25"/>
  <c r="X142" i="25"/>
  <c r="X21" i="25"/>
  <c r="W117" i="25"/>
  <c r="Y117" i="25" s="1"/>
  <c r="W126" i="25"/>
  <c r="Y126" i="25" s="1"/>
  <c r="W101" i="25"/>
  <c r="Y101" i="25" s="1"/>
  <c r="X141" i="25"/>
  <c r="W76" i="25"/>
  <c r="Y76" i="25" s="1"/>
  <c r="W125" i="25"/>
  <c r="Y125" i="25" s="1"/>
  <c r="X122" i="25"/>
  <c r="W70" i="25"/>
  <c r="Y70" i="25" s="1"/>
  <c r="X139" i="25"/>
  <c r="X113" i="25"/>
  <c r="W104" i="25"/>
  <c r="Y104" i="25" s="1"/>
  <c r="X124" i="25"/>
  <c r="W20" i="25"/>
  <c r="Y20" i="25" s="1"/>
  <c r="W62" i="25"/>
  <c r="Y62" i="25" s="1"/>
  <c r="W95" i="25"/>
  <c r="Y95" i="25" s="1"/>
  <c r="W151" i="25"/>
  <c r="Y151" i="25" s="1"/>
  <c r="X10" i="25"/>
  <c r="W43" i="25"/>
  <c r="Y43" i="25" s="1"/>
  <c r="X46" i="25"/>
  <c r="W148" i="25"/>
  <c r="Y148" i="25" s="1"/>
  <c r="X87" i="25"/>
  <c r="X116" i="25"/>
  <c r="W86" i="25"/>
  <c r="Y86" i="25" s="1"/>
  <c r="W23" i="25"/>
  <c r="Y23" i="25" s="1"/>
  <c r="W139" i="25"/>
  <c r="Y139" i="25" s="1"/>
  <c r="W58" i="25"/>
  <c r="Y58" i="25" s="1"/>
  <c r="X104" i="25"/>
  <c r="W137" i="25"/>
  <c r="Y137" i="25" s="1"/>
  <c r="X23" i="25"/>
  <c r="X135" i="25"/>
  <c r="W31" i="25"/>
  <c r="Y31" i="25" s="1"/>
  <c r="X109" i="25"/>
  <c r="W122" i="25"/>
  <c r="Y122" i="25" s="1"/>
  <c r="X95" i="25"/>
  <c r="X101" i="25"/>
  <c r="X117" i="25"/>
  <c r="X52" i="25"/>
  <c r="X76" i="25"/>
  <c r="W152" i="25"/>
  <c r="Y152" i="25" s="1"/>
  <c r="W19" i="25"/>
  <c r="Y19" i="25" s="1"/>
  <c r="W100" i="25"/>
  <c r="Y100" i="25" s="1"/>
  <c r="J150" i="20"/>
  <c r="H77" i="20"/>
  <c r="I77" i="20" s="1"/>
  <c r="K77" i="20" s="1"/>
  <c r="F72" i="25"/>
  <c r="E47" i="25"/>
  <c r="G47" i="25" s="1"/>
  <c r="F71" i="25"/>
  <c r="F89" i="25"/>
  <c r="F88" i="25"/>
  <c r="F48" i="25"/>
  <c r="E48" i="25"/>
  <c r="G48" i="25" s="1"/>
  <c r="F123" i="25"/>
  <c r="F151" i="25"/>
  <c r="E72" i="25"/>
  <c r="G72" i="25" s="1"/>
  <c r="L112" i="20"/>
  <c r="F77" i="25"/>
  <c r="F35" i="25"/>
  <c r="E78" i="25"/>
  <c r="G78" i="25" s="1"/>
  <c r="F99" i="25"/>
  <c r="E60" i="25"/>
  <c r="G60" i="25" s="1"/>
  <c r="F104" i="25"/>
  <c r="E75" i="25"/>
  <c r="G75" i="25" s="1"/>
  <c r="F78" i="25"/>
  <c r="F76" i="25"/>
  <c r="E86" i="25"/>
  <c r="G86" i="25" s="1"/>
  <c r="E62" i="25"/>
  <c r="G62" i="25" s="1"/>
  <c r="E138" i="25"/>
  <c r="G138" i="25" s="1"/>
  <c r="E103" i="25"/>
  <c r="G103" i="25" s="1"/>
  <c r="E104" i="25"/>
  <c r="G104" i="25" s="1"/>
  <c r="F114" i="25"/>
  <c r="E23" i="25"/>
  <c r="G23" i="25" s="1"/>
  <c r="F34" i="25"/>
  <c r="F113" i="25"/>
  <c r="E63" i="25"/>
  <c r="G63" i="25" s="1"/>
  <c r="F102" i="25"/>
  <c r="E139" i="25"/>
  <c r="G139" i="25" s="1"/>
  <c r="E51" i="25"/>
  <c r="G51" i="25" s="1"/>
  <c r="F50" i="25"/>
  <c r="F116" i="25"/>
  <c r="E101" i="25"/>
  <c r="G101" i="25" s="1"/>
  <c r="E8" i="25"/>
  <c r="G8" i="25" s="1"/>
  <c r="F115" i="25"/>
  <c r="E10" i="25"/>
  <c r="G10" i="25" s="1"/>
  <c r="E71" i="25"/>
  <c r="G71" i="25" s="1"/>
  <c r="E22" i="25"/>
  <c r="G22" i="25" s="1"/>
  <c r="E126" i="25"/>
  <c r="G126" i="25" s="1"/>
  <c r="E9" i="25"/>
  <c r="G9" i="25" s="1"/>
  <c r="F138" i="25"/>
  <c r="F61" i="25"/>
  <c r="E35" i="25"/>
  <c r="G35" i="25" s="1"/>
  <c r="E117" i="25"/>
  <c r="G117" i="25" s="1"/>
  <c r="F52" i="25"/>
  <c r="F139" i="25"/>
  <c r="F152" i="25"/>
  <c r="F51" i="25"/>
  <c r="F10" i="25"/>
  <c r="E77" i="25"/>
  <c r="G77" i="25" s="1"/>
  <c r="F87" i="25"/>
  <c r="E137" i="25"/>
  <c r="G137" i="25" s="1"/>
  <c r="F49" i="25"/>
  <c r="E100" i="25"/>
  <c r="G100" i="25" s="1"/>
  <c r="K112" i="20"/>
  <c r="F140" i="25"/>
  <c r="E115" i="25"/>
  <c r="G115" i="25" s="1"/>
  <c r="F103" i="25"/>
  <c r="F9" i="25"/>
  <c r="F62" i="25"/>
  <c r="F63" i="25"/>
  <c r="F47" i="25"/>
  <c r="E49" i="25"/>
  <c r="G49" i="25" s="1"/>
  <c r="F22" i="25"/>
  <c r="E99" i="25"/>
  <c r="G99" i="25" s="1"/>
  <c r="E21" i="25"/>
  <c r="G21" i="25" s="1"/>
  <c r="E89" i="25"/>
  <c r="G89" i="25" s="1"/>
  <c r="E114" i="25"/>
  <c r="G114" i="25" s="1"/>
  <c r="E116" i="25"/>
  <c r="G116" i="25" s="1"/>
  <c r="E151" i="25"/>
  <c r="G151" i="25" s="1"/>
  <c r="F100" i="25"/>
  <c r="F126" i="25"/>
  <c r="F75" i="25"/>
  <c r="E140" i="25"/>
  <c r="G140" i="25" s="1"/>
  <c r="F117" i="25"/>
  <c r="E53" i="25"/>
  <c r="G53" i="25" s="1"/>
  <c r="E102" i="25"/>
  <c r="G102" i="25" s="1"/>
  <c r="D22" i="51"/>
  <c r="D23" i="51"/>
  <c r="BR42" i="46"/>
  <c r="U42" i="46"/>
  <c r="G42" i="46"/>
  <c r="H42" i="46"/>
  <c r="F22" i="51"/>
  <c r="F8" i="51"/>
  <c r="F9" i="51" s="1"/>
  <c r="L101" i="41"/>
  <c r="J101" i="41"/>
  <c r="J127" i="41"/>
  <c r="L127" i="41"/>
  <c r="K20" i="41"/>
  <c r="J20" i="41"/>
  <c r="J142" i="41"/>
  <c r="K142" i="41"/>
  <c r="L142" i="41"/>
  <c r="J63" i="41"/>
  <c r="K63" i="41"/>
  <c r="L63" i="41"/>
  <c r="L32" i="47"/>
  <c r="K32" i="47"/>
  <c r="K91" i="41"/>
  <c r="L9" i="35"/>
  <c r="X28" i="46"/>
  <c r="BS28" i="46"/>
  <c r="X44" i="46"/>
  <c r="V35" i="46"/>
  <c r="U14" i="46"/>
  <c r="U22" i="46"/>
  <c r="U30" i="46"/>
  <c r="U38" i="46"/>
  <c r="Q54" i="46"/>
  <c r="H23" i="46"/>
  <c r="H31" i="46"/>
  <c r="G39" i="46"/>
  <c r="L91" i="41"/>
  <c r="K50" i="35"/>
  <c r="K36" i="41"/>
  <c r="J151" i="35"/>
  <c r="R28" i="46"/>
  <c r="R44" i="46"/>
  <c r="V44" i="46"/>
  <c r="BS19" i="46"/>
  <c r="BS11" i="46"/>
  <c r="BR14" i="46"/>
  <c r="BR22" i="46"/>
  <c r="BR38" i="46"/>
  <c r="BR46" i="46"/>
  <c r="V54" i="46"/>
  <c r="U15" i="46"/>
  <c r="G47" i="46"/>
  <c r="L124" i="41"/>
  <c r="K41" i="41"/>
  <c r="J17" i="41"/>
  <c r="J160" i="41"/>
  <c r="J85" i="35"/>
  <c r="L127" i="35"/>
  <c r="K65" i="35"/>
  <c r="L72" i="41"/>
  <c r="Q12" i="46"/>
  <c r="P28" i="46"/>
  <c r="P44" i="46"/>
  <c r="BS51" i="46"/>
  <c r="Q43" i="46"/>
  <c r="P35" i="46"/>
  <c r="Q27" i="46"/>
  <c r="P19" i="46"/>
  <c r="P11" i="46"/>
  <c r="G30" i="46"/>
  <c r="G46" i="46"/>
  <c r="G54" i="46"/>
  <c r="P22" i="46"/>
  <c r="P38" i="46"/>
  <c r="BR15" i="46"/>
  <c r="U23" i="46"/>
  <c r="U31" i="46"/>
  <c r="BR39" i="46"/>
  <c r="U47" i="46"/>
  <c r="L76" i="41"/>
  <c r="J45" i="35"/>
  <c r="J84" i="41"/>
  <c r="O42" i="46"/>
  <c r="J41" i="47"/>
  <c r="J152" i="35"/>
  <c r="K20" i="47"/>
  <c r="L152" i="35"/>
  <c r="L115" i="47"/>
  <c r="J115" i="47"/>
  <c r="K115" i="47"/>
  <c r="K126" i="47"/>
  <c r="L126" i="47"/>
  <c r="K61" i="47"/>
  <c r="L61" i="47"/>
  <c r="J55" i="41"/>
  <c r="L55" i="41"/>
  <c r="J146" i="41"/>
  <c r="L146" i="41"/>
  <c r="J46" i="41"/>
  <c r="V12" i="46"/>
  <c r="BS27" i="46"/>
  <c r="U54" i="46"/>
  <c r="BS22" i="46"/>
  <c r="BS38" i="46"/>
  <c r="L50" i="41"/>
  <c r="K124" i="41"/>
  <c r="J150" i="41"/>
  <c r="K45" i="35"/>
  <c r="K157" i="35"/>
  <c r="J105" i="41"/>
  <c r="K143" i="41"/>
  <c r="J143" i="41"/>
  <c r="K146" i="41"/>
  <c r="J158" i="47"/>
  <c r="K158" i="47"/>
  <c r="K155" i="35"/>
  <c r="L155" i="35"/>
  <c r="J58" i="47"/>
  <c r="K58" i="47"/>
  <c r="L58" i="47"/>
  <c r="X12" i="46"/>
  <c r="V51" i="46"/>
  <c r="BS43" i="46"/>
  <c r="R12" i="46"/>
  <c r="J76" i="41"/>
  <c r="J137" i="35"/>
  <c r="L105" i="41"/>
  <c r="J50" i="41"/>
  <c r="L157" i="35"/>
  <c r="K55" i="41"/>
  <c r="J44" i="21"/>
  <c r="K48" i="21"/>
  <c r="K49" i="21"/>
  <c r="J52" i="21"/>
  <c r="D44" i="21"/>
  <c r="D45" i="21"/>
  <c r="K46" i="21"/>
  <c r="K41" i="21"/>
  <c r="E45" i="21"/>
  <c r="E49" i="21"/>
  <c r="K45" i="21"/>
  <c r="J46" i="21"/>
  <c r="D48" i="21"/>
  <c r="D52" i="21"/>
  <c r="K51" i="21"/>
  <c r="D42" i="21"/>
  <c r="D43" i="21"/>
  <c r="E42" i="21"/>
  <c r="K44" i="21"/>
  <c r="J51" i="21"/>
  <c r="D49" i="21"/>
  <c r="J42" i="21"/>
  <c r="E52" i="21"/>
  <c r="J48" i="21"/>
  <c r="J45" i="21"/>
  <c r="D46" i="21"/>
  <c r="D50" i="21"/>
  <c r="E43" i="21"/>
  <c r="K52" i="21"/>
  <c r="E48" i="21"/>
  <c r="K42" i="41"/>
  <c r="K33" i="47"/>
  <c r="J33" i="47"/>
  <c r="K73" i="47"/>
  <c r="L73" i="47"/>
  <c r="K112" i="47"/>
  <c r="J112" i="47"/>
  <c r="K59" i="47"/>
  <c r="J59" i="47"/>
  <c r="J44" i="47"/>
  <c r="L44" i="47"/>
  <c r="K44" i="47"/>
  <c r="K114" i="47"/>
  <c r="J114" i="47"/>
  <c r="L114" i="47"/>
  <c r="J113" i="41"/>
  <c r="L113" i="41"/>
  <c r="T35" i="25"/>
  <c r="V35" i="25" s="1"/>
  <c r="U69" i="25"/>
  <c r="T98" i="25"/>
  <c r="V98" i="25" s="1"/>
  <c r="U138" i="25"/>
  <c r="U48" i="25"/>
  <c r="U113" i="25"/>
  <c r="U122" i="25"/>
  <c r="T111" i="25"/>
  <c r="V111" i="25" s="1"/>
  <c r="U52" i="25"/>
  <c r="U103" i="25"/>
  <c r="U85" i="25"/>
  <c r="T114" i="25"/>
  <c r="V114" i="25" s="1"/>
  <c r="T97" i="25"/>
  <c r="V97" i="25" s="1"/>
  <c r="U30" i="25"/>
  <c r="T34" i="25"/>
  <c r="V34" i="25" s="1"/>
  <c r="U21" i="25"/>
  <c r="U43" i="25"/>
  <c r="T102" i="25"/>
  <c r="V102" i="25" s="1"/>
  <c r="T62" i="25"/>
  <c r="V62" i="25" s="1"/>
  <c r="U147" i="25"/>
  <c r="T82" i="25"/>
  <c r="V82" i="25" s="1"/>
  <c r="T147" i="25"/>
  <c r="V147" i="25" s="1"/>
  <c r="T33" i="25"/>
  <c r="V33" i="25" s="1"/>
  <c r="U76" i="25"/>
  <c r="U60" i="25"/>
  <c r="U9" i="25"/>
  <c r="U19" i="25"/>
  <c r="T77" i="25"/>
  <c r="V77" i="25" s="1"/>
  <c r="U84" i="25"/>
  <c r="U95" i="25"/>
  <c r="T30" i="25"/>
  <c r="V30" i="25" s="1"/>
  <c r="U58" i="25"/>
  <c r="U134" i="25"/>
  <c r="T23" i="25"/>
  <c r="V23" i="25" s="1"/>
  <c r="U56" i="25"/>
  <c r="T45" i="25"/>
  <c r="V45" i="25" s="1"/>
  <c r="T109" i="25"/>
  <c r="V109" i="25" s="1"/>
  <c r="T57" i="25"/>
  <c r="V57" i="25" s="1"/>
  <c r="T112" i="25"/>
  <c r="V112" i="25" s="1"/>
  <c r="U5" i="25"/>
  <c r="T96" i="25"/>
  <c r="V96" i="25" s="1"/>
  <c r="U62" i="25"/>
  <c r="U126" i="25"/>
  <c r="T10" i="25"/>
  <c r="V10" i="25" s="1"/>
  <c r="T32" i="25"/>
  <c r="V32" i="25" s="1"/>
  <c r="T44" i="25"/>
  <c r="V44" i="25" s="1"/>
  <c r="L112" i="47"/>
  <c r="L59" i="47"/>
  <c r="K136" i="35"/>
  <c r="L136" i="35"/>
  <c r="J73" i="47"/>
  <c r="L49" i="47"/>
  <c r="J49" i="47"/>
  <c r="J116" i="47"/>
  <c r="L116" i="47"/>
  <c r="J29" i="21"/>
  <c r="K35" i="21"/>
  <c r="D35" i="21"/>
  <c r="D32" i="21"/>
  <c r="E36" i="21"/>
  <c r="D33" i="21"/>
  <c r="E39" i="21"/>
  <c r="D31" i="21"/>
  <c r="E37" i="21"/>
  <c r="J38" i="21"/>
  <c r="D30" i="21"/>
  <c r="J37" i="21"/>
  <c r="K37" i="21"/>
  <c r="E33" i="21"/>
  <c r="D38" i="21"/>
  <c r="K33" i="21"/>
  <c r="E30" i="21"/>
  <c r="K31" i="21"/>
  <c r="E38" i="21"/>
  <c r="D37" i="21"/>
  <c r="K39" i="21"/>
  <c r="J39" i="21"/>
  <c r="K36" i="21"/>
  <c r="K29" i="21"/>
  <c r="E31" i="21"/>
  <c r="D34" i="21"/>
  <c r="D36" i="21"/>
  <c r="D40" i="21"/>
  <c r="E32" i="21"/>
  <c r="E29" i="21"/>
  <c r="K34" i="21"/>
  <c r="J33" i="21"/>
  <c r="I104" i="47"/>
  <c r="K45" i="47"/>
  <c r="J45" i="47"/>
  <c r="L45" i="47"/>
  <c r="K51" i="47"/>
  <c r="J51" i="47"/>
  <c r="J140" i="35"/>
  <c r="L140" i="35"/>
  <c r="I84" i="47"/>
  <c r="K60" i="47"/>
  <c r="L60" i="47"/>
  <c r="J113" i="47"/>
  <c r="K113" i="47"/>
  <c r="I46" i="47"/>
  <c r="I8" i="47"/>
  <c r="I152" i="47"/>
  <c r="J125" i="47"/>
  <c r="L125" i="47"/>
  <c r="I54" i="41"/>
  <c r="I35" i="41"/>
  <c r="J32" i="44"/>
  <c r="K29" i="44"/>
  <c r="I98" i="35"/>
  <c r="B14" i="39"/>
  <c r="K31" i="44"/>
  <c r="J30" i="44"/>
  <c r="E40" i="44"/>
  <c r="D34" i="44"/>
  <c r="K37" i="44"/>
  <c r="K76" i="47"/>
  <c r="I111" i="47"/>
  <c r="I21" i="47"/>
  <c r="I19" i="41"/>
  <c r="I61" i="41"/>
  <c r="I59" i="41"/>
  <c r="E39" i="44"/>
  <c r="L68" i="47"/>
  <c r="I87" i="41"/>
  <c r="I119" i="41"/>
  <c r="I75" i="41"/>
  <c r="I23" i="41"/>
  <c r="I11" i="41"/>
  <c r="E33" i="44"/>
  <c r="E36" i="44"/>
  <c r="J39" i="44"/>
  <c r="D31" i="44"/>
  <c r="J37" i="44"/>
  <c r="J45" i="50"/>
  <c r="J50" i="50"/>
  <c r="J44" i="50"/>
  <c r="K42" i="50"/>
  <c r="K46" i="50"/>
  <c r="K50" i="50"/>
  <c r="D42" i="50"/>
  <c r="D46" i="50"/>
  <c r="D50" i="50"/>
  <c r="D128" i="20"/>
  <c r="J33" i="38"/>
  <c r="D34" i="38"/>
  <c r="E30" i="38"/>
  <c r="E35" i="38"/>
  <c r="K32" i="38"/>
  <c r="J34" i="38"/>
  <c r="I10" i="10"/>
  <c r="J28" i="21"/>
  <c r="E26" i="21"/>
  <c r="K23" i="44"/>
  <c r="J28" i="44"/>
  <c r="J24" i="44"/>
  <c r="J20" i="44"/>
  <c r="E28" i="44"/>
  <c r="D24" i="44"/>
  <c r="E25" i="44"/>
  <c r="E24" i="44"/>
  <c r="D118" i="25"/>
  <c r="D119" i="41"/>
  <c r="D25" i="20"/>
  <c r="D93" i="25"/>
  <c r="D88" i="35"/>
  <c r="D128" i="35"/>
  <c r="D56" i="41"/>
  <c r="D100" i="35"/>
  <c r="D57" i="35"/>
  <c r="D111" i="25"/>
  <c r="D109" i="25"/>
  <c r="D68" i="41"/>
  <c r="D65" i="25"/>
  <c r="D143" i="35"/>
  <c r="D124" i="41"/>
  <c r="D16" i="20"/>
  <c r="D80" i="41"/>
  <c r="D126" i="47"/>
  <c r="D133" i="35"/>
  <c r="D109" i="35"/>
  <c r="D78" i="35"/>
  <c r="D65" i="47"/>
  <c r="D118" i="47"/>
  <c r="D145" i="35"/>
  <c r="D133" i="47"/>
  <c r="D20" i="47"/>
  <c r="D112" i="25"/>
  <c r="D80" i="20"/>
  <c r="D45" i="35"/>
  <c r="E33" i="38"/>
  <c r="E36" i="38"/>
  <c r="D19" i="44"/>
  <c r="E17" i="44"/>
  <c r="D26" i="44"/>
  <c r="J18" i="44"/>
  <c r="J23" i="44"/>
  <c r="K17" i="44"/>
  <c r="K26" i="44"/>
  <c r="K29" i="38"/>
  <c r="D97" i="20"/>
  <c r="D86" i="25"/>
  <c r="D160" i="20"/>
  <c r="D100" i="41"/>
  <c r="D111" i="41"/>
  <c r="D66" i="25"/>
  <c r="D113" i="20"/>
  <c r="D143" i="47"/>
  <c r="D121" i="20"/>
  <c r="D44" i="20"/>
  <c r="D17" i="20"/>
  <c r="D91" i="35"/>
  <c r="D42" i="20"/>
  <c r="D142" i="20"/>
  <c r="D76" i="25"/>
  <c r="D54" i="35"/>
  <c r="D153" i="20"/>
  <c r="D145" i="47"/>
  <c r="D119" i="20"/>
  <c r="D47" i="25"/>
  <c r="D47" i="20"/>
  <c r="D49" i="47"/>
  <c r="D147" i="25"/>
  <c r="D49" i="25"/>
  <c r="D79" i="41"/>
  <c r="D137" i="47"/>
  <c r="D36" i="20"/>
  <c r="E27" i="44"/>
  <c r="D38" i="38"/>
  <c r="D18" i="44"/>
  <c r="D28" i="44"/>
  <c r="J19" i="44"/>
  <c r="J25" i="44"/>
  <c r="K18" i="44"/>
  <c r="K28" i="44"/>
  <c r="D24" i="21"/>
  <c r="K17" i="38"/>
  <c r="D20" i="38"/>
  <c r="D25" i="38"/>
  <c r="J24" i="38"/>
  <c r="J18" i="38"/>
  <c r="D22" i="38"/>
  <c r="K24" i="38"/>
  <c r="E18" i="38"/>
  <c r="K26" i="38"/>
  <c r="K27" i="38"/>
  <c r="M11" i="33"/>
  <c r="K27" i="44"/>
  <c r="I99" i="41"/>
  <c r="E19" i="44"/>
  <c r="I90" i="41"/>
  <c r="E23" i="44"/>
  <c r="M11" i="39"/>
  <c r="M13" i="39"/>
  <c r="N13" i="39" s="1"/>
  <c r="M12" i="45"/>
  <c r="K116" i="20"/>
  <c r="L116" i="20"/>
  <c r="J149" i="20"/>
  <c r="L117" i="20"/>
  <c r="G77" i="20"/>
  <c r="H84" i="20"/>
  <c r="I84" i="20" s="1"/>
  <c r="L138" i="20"/>
  <c r="G62" i="20"/>
  <c r="L156" i="20"/>
  <c r="K152" i="20"/>
  <c r="W112" i="25"/>
  <c r="Y112" i="25" s="1"/>
  <c r="J123" i="20"/>
  <c r="W147" i="25"/>
  <c r="Y147" i="25" s="1"/>
  <c r="H93" i="20"/>
  <c r="I93" i="20" s="1"/>
  <c r="L93" i="20" s="1"/>
  <c r="H55" i="20"/>
  <c r="H101" i="20"/>
  <c r="I101" i="20" s="1"/>
  <c r="H71" i="20"/>
  <c r="I71" i="20" s="1"/>
  <c r="J71" i="20" s="1"/>
  <c r="G67" i="20"/>
  <c r="L148" i="20"/>
  <c r="G107" i="20"/>
  <c r="G84" i="20"/>
  <c r="G55" i="20"/>
  <c r="H98" i="20"/>
  <c r="I98" i="20" s="1"/>
  <c r="K147" i="20"/>
  <c r="J156" i="20"/>
  <c r="H85" i="20"/>
  <c r="H97" i="20"/>
  <c r="I97" i="20" s="1"/>
  <c r="J97" i="20" s="1"/>
  <c r="G87" i="20"/>
  <c r="H56" i="20"/>
  <c r="I56" i="20" s="1"/>
  <c r="J56" i="20" s="1"/>
  <c r="L152" i="20"/>
  <c r="G74" i="20"/>
  <c r="G56" i="20"/>
  <c r="H58" i="20"/>
  <c r="I58" i="20" s="1"/>
  <c r="J58" i="20" s="1"/>
  <c r="G57" i="20"/>
  <c r="J157" i="20"/>
  <c r="G100" i="20"/>
  <c r="H106" i="20"/>
  <c r="I106" i="20" s="1"/>
  <c r="H104" i="20"/>
  <c r="I104" i="20" s="1"/>
  <c r="L104" i="20" s="1"/>
  <c r="H74" i="20"/>
  <c r="I74" i="20" s="1"/>
  <c r="G54" i="20"/>
  <c r="G83" i="20"/>
  <c r="H63" i="20"/>
  <c r="I63" i="20" s="1"/>
  <c r="G95" i="20"/>
  <c r="G72" i="20"/>
  <c r="H54" i="20"/>
  <c r="I54" i="20" s="1"/>
  <c r="H78" i="20"/>
  <c r="I78" i="20" s="1"/>
  <c r="K78" i="20" s="1"/>
  <c r="H86" i="20"/>
  <c r="H67" i="20"/>
  <c r="I67" i="20" s="1"/>
  <c r="L67" i="20" s="1"/>
  <c r="G70" i="20"/>
  <c r="H100" i="20"/>
  <c r="I100" i="20" s="1"/>
  <c r="G105" i="20"/>
  <c r="G86" i="20"/>
  <c r="G82" i="20"/>
  <c r="H89" i="20"/>
  <c r="I89" i="20" s="1"/>
  <c r="G97" i="20"/>
  <c r="G101" i="20"/>
  <c r="G104" i="20"/>
  <c r="H81" i="20"/>
  <c r="I81" i="20" s="1"/>
  <c r="J81" i="20" s="1"/>
  <c r="G98" i="20"/>
  <c r="G59" i="20"/>
  <c r="G103" i="20"/>
  <c r="H70" i="20"/>
  <c r="I70" i="20" s="1"/>
  <c r="L27" i="1"/>
  <c r="L139" i="20"/>
  <c r="J132" i="20"/>
  <c r="L130" i="20"/>
  <c r="H60" i="20"/>
  <c r="I60" i="20" s="1"/>
  <c r="K60" i="20" s="1"/>
  <c r="G76" i="20"/>
  <c r="H75" i="20"/>
  <c r="I75" i="20" s="1"/>
  <c r="J75" i="20" s="1"/>
  <c r="H69" i="20"/>
  <c r="I69" i="20" s="1"/>
  <c r="G89" i="20"/>
  <c r="H80" i="20"/>
  <c r="I80" i="20" s="1"/>
  <c r="G66" i="20"/>
  <c r="H91" i="20"/>
  <c r="G90" i="20"/>
  <c r="G80" i="20"/>
  <c r="G73" i="20"/>
  <c r="H94" i="20"/>
  <c r="I94" i="20" s="1"/>
  <c r="K94" i="20" s="1"/>
  <c r="G79" i="20"/>
  <c r="H99" i="20"/>
  <c r="I99" i="20" s="1"/>
  <c r="L99" i="20" s="1"/>
  <c r="H88" i="20"/>
  <c r="I88" i="20" s="1"/>
  <c r="K88" i="20" s="1"/>
  <c r="G78" i="20"/>
  <c r="G63" i="20"/>
  <c r="H95" i="20"/>
  <c r="I95" i="20" s="1"/>
  <c r="G96" i="20"/>
  <c r="H66" i="20"/>
  <c r="H90" i="20"/>
  <c r="H103" i="20"/>
  <c r="I103" i="20" s="1"/>
  <c r="H73" i="20"/>
  <c r="I73" i="20" s="1"/>
  <c r="H87" i="20"/>
  <c r="I87" i="20" s="1"/>
  <c r="H96" i="20"/>
  <c r="I96" i="20" s="1"/>
  <c r="K96" i="20" s="1"/>
  <c r="H57" i="20"/>
  <c r="G108" i="20"/>
  <c r="H76" i="20"/>
  <c r="I76" i="20" s="1"/>
  <c r="K148" i="20"/>
  <c r="K139" i="20"/>
  <c r="G106" i="20"/>
  <c r="G64" i="20"/>
  <c r="G60" i="20"/>
  <c r="H64" i="20"/>
  <c r="I64" i="20" s="1"/>
  <c r="J64" i="20" s="1"/>
  <c r="G91" i="20"/>
  <c r="H59" i="20"/>
  <c r="I59" i="20" s="1"/>
  <c r="L59" i="20" s="1"/>
  <c r="H79" i="20"/>
  <c r="I79" i="20" s="1"/>
  <c r="L79" i="20" s="1"/>
  <c r="H108" i="20"/>
  <c r="I108" i="20" s="1"/>
  <c r="J108" i="20" s="1"/>
  <c r="G75" i="20"/>
  <c r="G85" i="20"/>
  <c r="G94" i="20"/>
  <c r="H105" i="20"/>
  <c r="I105" i="20" s="1"/>
  <c r="K105" i="20" s="1"/>
  <c r="G58" i="20"/>
  <c r="G81" i="20"/>
  <c r="H62" i="20"/>
  <c r="I62" i="20" s="1"/>
  <c r="J62" i="20" s="1"/>
  <c r="G88" i="20"/>
  <c r="G65" i="20"/>
  <c r="G71" i="20"/>
  <c r="G93" i="20"/>
  <c r="H107" i="20"/>
  <c r="I107" i="20" s="1"/>
  <c r="H72" i="20"/>
  <c r="I72" i="20" s="1"/>
  <c r="K72" i="20" s="1"/>
  <c r="H83" i="20"/>
  <c r="I83" i="20" s="1"/>
  <c r="H82" i="20"/>
  <c r="I82" i="20" s="1"/>
  <c r="G99" i="20"/>
  <c r="G69" i="20"/>
  <c r="H68" i="20"/>
  <c r="I68" i="20" s="1"/>
  <c r="K131" i="20"/>
  <c r="L131" i="20"/>
  <c r="J147" i="20"/>
  <c r="C10" i="10"/>
  <c r="F23" i="51"/>
  <c r="E7" i="51"/>
  <c r="E21" i="51"/>
  <c r="K125" i="20"/>
  <c r="J125" i="20"/>
  <c r="K132" i="20"/>
  <c r="E20" i="51"/>
  <c r="K146" i="20"/>
  <c r="K145" i="20"/>
  <c r="D9" i="51"/>
  <c r="K134" i="20"/>
  <c r="J137" i="41"/>
  <c r="N71" i="25"/>
  <c r="P71" i="25" s="1"/>
  <c r="N21" i="25"/>
  <c r="P21" i="25" s="1"/>
  <c r="O32" i="25"/>
  <c r="O57" i="25"/>
  <c r="N6" i="25"/>
  <c r="P6" i="25" s="1"/>
  <c r="N147" i="25"/>
  <c r="P147" i="25" s="1"/>
  <c r="O148" i="25"/>
  <c r="N53" i="25"/>
  <c r="P53" i="25" s="1"/>
  <c r="N45" i="25"/>
  <c r="P45" i="25" s="1"/>
  <c r="I119" i="35"/>
  <c r="I117" i="41"/>
  <c r="I121" i="41"/>
  <c r="L99" i="41"/>
  <c r="K99" i="41"/>
  <c r="J99" i="41"/>
  <c r="K101" i="41"/>
  <c r="J88" i="47"/>
  <c r="K88" i="47"/>
  <c r="L88" i="47"/>
  <c r="L90" i="41"/>
  <c r="K90" i="41"/>
  <c r="J90" i="41"/>
  <c r="K78" i="47"/>
  <c r="L78" i="47"/>
  <c r="J78" i="47"/>
  <c r="O139" i="25"/>
  <c r="L46" i="41"/>
  <c r="J50" i="35"/>
  <c r="J48" i="41"/>
  <c r="O37" i="25"/>
  <c r="O102" i="25"/>
  <c r="O152" i="25"/>
  <c r="N135" i="25"/>
  <c r="P135" i="25" s="1"/>
  <c r="O63" i="25"/>
  <c r="N30" i="25"/>
  <c r="P30" i="25" s="1"/>
  <c r="N108" i="25"/>
  <c r="P108" i="25" s="1"/>
  <c r="N87" i="25"/>
  <c r="P87" i="25" s="1"/>
  <c r="N20" i="25"/>
  <c r="P20" i="25" s="1"/>
  <c r="O5" i="25"/>
  <c r="N150" i="25"/>
  <c r="P150" i="25" s="1"/>
  <c r="N125" i="25"/>
  <c r="P125" i="25" s="1"/>
  <c r="N152" i="25"/>
  <c r="P152" i="25" s="1"/>
  <c r="N63" i="25"/>
  <c r="P63" i="25" s="1"/>
  <c r="N70" i="25"/>
  <c r="P70" i="25" s="1"/>
  <c r="O33" i="25"/>
  <c r="N43" i="25"/>
  <c r="P43" i="25" s="1"/>
  <c r="O47" i="25"/>
  <c r="N97" i="25"/>
  <c r="P97" i="25" s="1"/>
  <c r="N76" i="25"/>
  <c r="P76" i="25" s="1"/>
  <c r="N123" i="25"/>
  <c r="P123" i="25" s="1"/>
  <c r="N49" i="25"/>
  <c r="P49" i="25" s="1"/>
  <c r="O136" i="25"/>
  <c r="N33" i="25"/>
  <c r="P33" i="25" s="1"/>
  <c r="O4" i="25"/>
  <c r="O20" i="25"/>
  <c r="O19" i="25"/>
  <c r="O70" i="25"/>
  <c r="N52" i="25"/>
  <c r="P52" i="25" s="1"/>
  <c r="N122" i="25"/>
  <c r="P122" i="25" s="1"/>
  <c r="N96" i="25"/>
  <c r="P96" i="25" s="1"/>
  <c r="O98" i="25"/>
  <c r="O97" i="25"/>
  <c r="O75" i="25"/>
  <c r="O108" i="25"/>
  <c r="N116" i="25"/>
  <c r="P116" i="25" s="1"/>
  <c r="N22" i="25"/>
  <c r="P22" i="25" s="1"/>
  <c r="N82" i="25"/>
  <c r="P82" i="25" s="1"/>
  <c r="N83" i="25"/>
  <c r="P83" i="25" s="1"/>
  <c r="O114" i="25"/>
  <c r="N34" i="25"/>
  <c r="P34" i="25" s="1"/>
  <c r="N51" i="25"/>
  <c r="P51" i="25" s="1"/>
  <c r="N60" i="25"/>
  <c r="P60" i="25" s="1"/>
  <c r="N142" i="25"/>
  <c r="P142" i="25" s="1"/>
  <c r="O151" i="25"/>
  <c r="N32" i="25"/>
  <c r="P32" i="25" s="1"/>
  <c r="O71" i="25"/>
  <c r="O149" i="25"/>
  <c r="O96" i="25"/>
  <c r="O9" i="25"/>
  <c r="N138" i="25"/>
  <c r="P138" i="25" s="1"/>
  <c r="O117" i="25"/>
  <c r="O52" i="25"/>
  <c r="N148" i="25"/>
  <c r="P148" i="25" s="1"/>
  <c r="O121" i="25"/>
  <c r="N115" i="25"/>
  <c r="P115" i="25" s="1"/>
  <c r="O17" i="25"/>
  <c r="N77" i="25"/>
  <c r="P77" i="25" s="1"/>
  <c r="O72" i="25"/>
  <c r="O116" i="25"/>
  <c r="N35" i="25"/>
  <c r="P35" i="25" s="1"/>
  <c r="O122" i="25"/>
  <c r="N85" i="25"/>
  <c r="P85" i="25" s="1"/>
  <c r="N56" i="25"/>
  <c r="P56" i="25" s="1"/>
  <c r="K53" i="47"/>
  <c r="L53" i="47"/>
  <c r="O138" i="25"/>
  <c r="O11" i="25"/>
  <c r="O110" i="25"/>
  <c r="O44" i="25"/>
  <c r="O150" i="25"/>
  <c r="N104" i="25"/>
  <c r="P104" i="25" s="1"/>
  <c r="N7" i="25"/>
  <c r="P7" i="25" s="1"/>
  <c r="O124" i="25"/>
  <c r="N149" i="25"/>
  <c r="P149" i="25" s="1"/>
  <c r="N84" i="25"/>
  <c r="P84" i="25" s="1"/>
  <c r="O48" i="25"/>
  <c r="N126" i="25"/>
  <c r="P126" i="25" s="1"/>
  <c r="O140" i="25"/>
  <c r="N109" i="25"/>
  <c r="P109" i="25" s="1"/>
  <c r="O7" i="25"/>
  <c r="O125" i="25"/>
  <c r="O58" i="25"/>
  <c r="N124" i="25"/>
  <c r="P124" i="25" s="1"/>
  <c r="N47" i="25"/>
  <c r="P47" i="25" s="1"/>
  <c r="N134" i="25"/>
  <c r="P134" i="25" s="1"/>
  <c r="N57" i="25"/>
  <c r="P57" i="25" s="1"/>
  <c r="N44" i="25"/>
  <c r="P44" i="25" s="1"/>
  <c r="O118" i="25"/>
  <c r="O89" i="25"/>
  <c r="O126" i="25"/>
  <c r="O53" i="25"/>
  <c r="O61" i="25"/>
  <c r="O135" i="25"/>
  <c r="N37" i="25"/>
  <c r="P37" i="25" s="1"/>
  <c r="N8" i="25"/>
  <c r="P8" i="25" s="1"/>
  <c r="N11" i="25"/>
  <c r="P11" i="25" s="1"/>
  <c r="O111" i="25"/>
  <c r="N59" i="25"/>
  <c r="P59" i="25" s="1"/>
  <c r="O101" i="25"/>
  <c r="O59" i="25"/>
  <c r="N46" i="25"/>
  <c r="P46" i="25" s="1"/>
  <c r="N19" i="25"/>
  <c r="P19" i="25" s="1"/>
  <c r="N62" i="25"/>
  <c r="P62" i="25" s="1"/>
  <c r="N89" i="25"/>
  <c r="P89" i="25" s="1"/>
  <c r="O82" i="25"/>
  <c r="O113" i="25"/>
  <c r="O45" i="25"/>
  <c r="O87" i="25"/>
  <c r="O73" i="25"/>
  <c r="N117" i="25"/>
  <c r="P117" i="25" s="1"/>
  <c r="N10" i="25"/>
  <c r="P10" i="25" s="1"/>
  <c r="O43" i="25"/>
  <c r="N136" i="25"/>
  <c r="P136" i="25" s="1"/>
  <c r="N48" i="25"/>
  <c r="P48" i="25" s="1"/>
  <c r="O78" i="25"/>
  <c r="N111" i="25"/>
  <c r="P111" i="25" s="1"/>
  <c r="O49" i="25"/>
  <c r="N58" i="25"/>
  <c r="P58" i="25" s="1"/>
  <c r="O83" i="25"/>
  <c r="O141" i="25"/>
  <c r="N112" i="25"/>
  <c r="P112" i="25" s="1"/>
  <c r="N141" i="25"/>
  <c r="P141" i="25" s="1"/>
  <c r="O142" i="25"/>
  <c r="N140" i="25"/>
  <c r="P140" i="25" s="1"/>
  <c r="N88" i="25"/>
  <c r="P88" i="25" s="1"/>
  <c r="O88" i="25"/>
  <c r="N61" i="25"/>
  <c r="P61" i="25" s="1"/>
  <c r="N78" i="25"/>
  <c r="P78" i="25" s="1"/>
  <c r="N23" i="25"/>
  <c r="P23" i="25" s="1"/>
  <c r="N5" i="25"/>
  <c r="P5" i="25" s="1"/>
  <c r="N110" i="25"/>
  <c r="P110" i="25" s="1"/>
  <c r="O99" i="25"/>
  <c r="N102" i="25"/>
  <c r="P102" i="25" s="1"/>
  <c r="N151" i="25"/>
  <c r="P151" i="25" s="1"/>
  <c r="O8" i="25"/>
  <c r="O115" i="25"/>
  <c r="N137" i="25"/>
  <c r="P137" i="25" s="1"/>
  <c r="N100" i="25"/>
  <c r="P100" i="25" s="1"/>
  <c r="O50" i="25"/>
  <c r="N98" i="25"/>
  <c r="P98" i="25" s="1"/>
  <c r="O6" i="25"/>
  <c r="N75" i="25"/>
  <c r="P75" i="25" s="1"/>
  <c r="I38" i="47"/>
  <c r="J6" i="35"/>
  <c r="J9" i="41"/>
  <c r="L7" i="47"/>
  <c r="F37" i="25"/>
  <c r="F119" i="25"/>
  <c r="E88" i="25"/>
  <c r="G88" i="25" s="1"/>
  <c r="E119" i="25"/>
  <c r="G119" i="25" s="1"/>
  <c r="L4" i="25"/>
  <c r="K82" i="25"/>
  <c r="M82" i="25" s="1"/>
  <c r="L113" i="25"/>
  <c r="L103" i="25"/>
  <c r="K53" i="25"/>
  <c r="M53" i="25" s="1"/>
  <c r="K142" i="25"/>
  <c r="M142" i="25" s="1"/>
  <c r="L63" i="25"/>
  <c r="K115" i="25"/>
  <c r="M115" i="25" s="1"/>
  <c r="K62" i="25"/>
  <c r="M62" i="25" s="1"/>
  <c r="K30" i="25"/>
  <c r="M30" i="25" s="1"/>
  <c r="K58" i="25"/>
  <c r="M58" i="25" s="1"/>
  <c r="K126" i="25"/>
  <c r="M126" i="25" s="1"/>
  <c r="L138" i="25"/>
  <c r="L141" i="25"/>
  <c r="K85" i="25"/>
  <c r="M85" i="25" s="1"/>
  <c r="K138" i="25"/>
  <c r="M138" i="25" s="1"/>
  <c r="L147" i="25"/>
  <c r="K76" i="25"/>
  <c r="M76" i="25" s="1"/>
  <c r="K112" i="25"/>
  <c r="M112" i="25" s="1"/>
  <c r="L43" i="25"/>
  <c r="L77" i="25"/>
  <c r="K108" i="25"/>
  <c r="M108" i="25" s="1"/>
  <c r="L5" i="25"/>
  <c r="K84" i="25"/>
  <c r="M84" i="25" s="1"/>
  <c r="L30" i="25"/>
  <c r="L75" i="25"/>
  <c r="L139" i="25"/>
  <c r="L110" i="25"/>
  <c r="L150" i="25"/>
  <c r="L122" i="25"/>
  <c r="K44" i="25"/>
  <c r="M44" i="25" s="1"/>
  <c r="L85" i="25"/>
  <c r="K32" i="25"/>
  <c r="M32" i="25" s="1"/>
  <c r="L20" i="25"/>
  <c r="K88" i="25"/>
  <c r="M88" i="25" s="1"/>
  <c r="K118" i="25"/>
  <c r="M118" i="25" s="1"/>
  <c r="K19" i="25"/>
  <c r="M19" i="25" s="1"/>
  <c r="K151" i="25"/>
  <c r="M151" i="25" s="1"/>
  <c r="L152" i="25"/>
  <c r="L56" i="25"/>
  <c r="L23" i="25"/>
  <c r="K46" i="25"/>
  <c r="M46" i="25" s="1"/>
  <c r="K114" i="25"/>
  <c r="M114" i="25" s="1"/>
  <c r="L6" i="25"/>
  <c r="W103" i="25"/>
  <c r="Y103" i="25" s="1"/>
  <c r="X140" i="25"/>
  <c r="W75" i="25"/>
  <c r="Y75" i="25" s="1"/>
  <c r="X60" i="25"/>
  <c r="W121" i="25"/>
  <c r="Y121" i="25" s="1"/>
  <c r="X34" i="25"/>
  <c r="X112" i="25"/>
  <c r="W35" i="25"/>
  <c r="Y35" i="25" s="1"/>
  <c r="W32" i="25"/>
  <c r="Y32" i="25" s="1"/>
  <c r="W74" i="25"/>
  <c r="Y74" i="25" s="1"/>
  <c r="W44" i="25"/>
  <c r="Y44" i="25" s="1"/>
  <c r="W142" i="25"/>
  <c r="Y142" i="25" s="1"/>
  <c r="X50" i="25"/>
  <c r="W61" i="25"/>
  <c r="Y61" i="25" s="1"/>
  <c r="W141" i="25"/>
  <c r="Y141" i="25" s="1"/>
  <c r="X30" i="25"/>
  <c r="X114" i="25"/>
  <c r="X89" i="25"/>
  <c r="X82" i="25"/>
  <c r="W138" i="25"/>
  <c r="Y138" i="25" s="1"/>
  <c r="W114" i="25"/>
  <c r="Y114" i="25" s="1"/>
  <c r="X5" i="25"/>
  <c r="W17" i="25"/>
  <c r="Y17" i="25" s="1"/>
  <c r="X57" i="25"/>
  <c r="W97" i="25"/>
  <c r="Y97" i="25" s="1"/>
  <c r="X100" i="25"/>
  <c r="X36" i="25"/>
  <c r="K124" i="47"/>
  <c r="J124" i="47"/>
  <c r="L124" i="47"/>
  <c r="J23" i="41"/>
  <c r="L23" i="41"/>
  <c r="K23" i="41"/>
  <c r="L34" i="41"/>
  <c r="K34" i="41"/>
  <c r="J34" i="41"/>
  <c r="K116" i="35"/>
  <c r="J116" i="35"/>
  <c r="L116" i="35"/>
  <c r="L33" i="41"/>
  <c r="J33" i="41"/>
  <c r="K33" i="41"/>
  <c r="K97" i="47"/>
  <c r="J97" i="47"/>
  <c r="L97" i="47"/>
  <c r="K35" i="41"/>
  <c r="J35" i="41"/>
  <c r="L35" i="41"/>
  <c r="J119" i="35"/>
  <c r="K119" i="35"/>
  <c r="L119" i="35"/>
  <c r="J97" i="41"/>
  <c r="K97" i="41"/>
  <c r="K19" i="35"/>
  <c r="K48" i="41"/>
  <c r="L79" i="41"/>
  <c r="I125" i="35"/>
  <c r="L125" i="35" s="1"/>
  <c r="F8" i="25"/>
  <c r="J12" i="35"/>
  <c r="L12" i="35"/>
  <c r="K12" i="35"/>
  <c r="J39" i="35"/>
  <c r="L39" i="35"/>
  <c r="K39" i="35"/>
  <c r="J48" i="47"/>
  <c r="L48" i="47"/>
  <c r="K48" i="47"/>
  <c r="L125" i="41"/>
  <c r="K125" i="41"/>
  <c r="J125" i="41"/>
  <c r="K100" i="47"/>
  <c r="L100" i="47"/>
  <c r="J100" i="47"/>
  <c r="J153" i="35"/>
  <c r="L153" i="35"/>
  <c r="K153" i="35"/>
  <c r="L113" i="35"/>
  <c r="J113" i="35"/>
  <c r="K113" i="35"/>
  <c r="K150" i="41"/>
  <c r="L141" i="41"/>
  <c r="J19" i="35"/>
  <c r="K137" i="35"/>
  <c r="D81" i="47"/>
  <c r="D81" i="35"/>
  <c r="D24" i="47"/>
  <c r="D22" i="25"/>
  <c r="D59" i="20"/>
  <c r="D50" i="47"/>
  <c r="D50" i="41"/>
  <c r="D66" i="20"/>
  <c r="D76" i="47"/>
  <c r="D76" i="41"/>
  <c r="D39" i="20"/>
  <c r="D102" i="47"/>
  <c r="D102" i="35"/>
  <c r="D154" i="41"/>
  <c r="D154" i="47"/>
  <c r="D108" i="20"/>
  <c r="D140" i="47"/>
  <c r="D140" i="41"/>
  <c r="D140" i="35"/>
  <c r="D39" i="47"/>
  <c r="D64" i="20"/>
  <c r="D12" i="41"/>
  <c r="D56" i="20"/>
  <c r="D40" i="47"/>
  <c r="D40" i="35"/>
  <c r="D92" i="47"/>
  <c r="D92" i="41"/>
  <c r="D144" i="47"/>
  <c r="D144" i="41"/>
  <c r="D7" i="25"/>
  <c r="D9" i="47"/>
  <c r="D115" i="47"/>
  <c r="D113" i="25"/>
  <c r="D93" i="20"/>
  <c r="D6" i="47"/>
  <c r="D4" i="25"/>
  <c r="D62" i="47"/>
  <c r="D72" i="20"/>
  <c r="D100" i="25"/>
  <c r="D104" i="25"/>
  <c r="D18" i="25"/>
  <c r="D20" i="35"/>
  <c r="D72" i="35"/>
  <c r="D72" i="41"/>
  <c r="D150" i="47"/>
  <c r="D150" i="35"/>
  <c r="D32" i="25"/>
  <c r="D34" i="47"/>
  <c r="D34" i="35"/>
  <c r="D62" i="20"/>
  <c r="D36" i="41"/>
  <c r="D62" i="25"/>
  <c r="D64" i="35"/>
  <c r="D15" i="47"/>
  <c r="D110" i="20"/>
  <c r="D9" i="25"/>
  <c r="D11" i="47"/>
  <c r="D122" i="47"/>
  <c r="D120" i="25"/>
  <c r="D122" i="35"/>
  <c r="D60" i="35"/>
  <c r="D24" i="20"/>
  <c r="D153" i="35"/>
  <c r="D21" i="25"/>
  <c r="D13" i="25"/>
  <c r="A40" i="1"/>
  <c r="L121" i="20"/>
  <c r="L145" i="20"/>
  <c r="L135" i="20"/>
  <c r="J134" i="20"/>
  <c r="J121" i="20"/>
  <c r="J135" i="20"/>
  <c r="L157" i="20"/>
  <c r="J153" i="20"/>
  <c r="K153" i="20"/>
  <c r="K149" i="20"/>
  <c r="J138" i="20"/>
  <c r="L150" i="20"/>
  <c r="J117" i="20"/>
  <c r="K130" i="20"/>
  <c r="L146" i="20"/>
  <c r="B3" i="1"/>
  <c r="A1" i="21"/>
  <c r="B3" i="34"/>
  <c r="A1" i="38"/>
  <c r="B3" i="40"/>
  <c r="A1" i="44"/>
  <c r="B3" i="46"/>
  <c r="W11" i="25"/>
  <c r="Y11" i="25" s="1"/>
  <c r="W4" i="25"/>
  <c r="Y4" i="25" s="1"/>
  <c r="X59" i="25"/>
  <c r="X31" i="25"/>
  <c r="X137" i="25"/>
  <c r="X11" i="25"/>
  <c r="X85" i="25"/>
  <c r="X61" i="25"/>
  <c r="W123" i="25"/>
  <c r="Y123" i="25" s="1"/>
  <c r="W9" i="25"/>
  <c r="Y9" i="25" s="1"/>
  <c r="X119" i="25"/>
  <c r="X37" i="25"/>
  <c r="W34" i="25"/>
  <c r="Y34" i="25" s="1"/>
  <c r="X48" i="25"/>
  <c r="X45" i="25"/>
  <c r="W108" i="25"/>
  <c r="Y108" i="25" s="1"/>
  <c r="X118" i="25"/>
  <c r="W119" i="25"/>
  <c r="Y119" i="25" s="1"/>
  <c r="W10" i="25"/>
  <c r="Y10" i="25" s="1"/>
  <c r="X75" i="25"/>
  <c r="W140" i="25"/>
  <c r="Y140" i="25" s="1"/>
  <c r="X73" i="25"/>
  <c r="X44" i="25"/>
  <c r="X102" i="25"/>
  <c r="X110" i="25"/>
  <c r="X96" i="25"/>
  <c r="X108" i="25"/>
  <c r="X71" i="25"/>
  <c r="X115" i="25"/>
  <c r="X7" i="25"/>
  <c r="W21" i="25"/>
  <c r="Y21" i="25" s="1"/>
  <c r="W60" i="25"/>
  <c r="Y60" i="25" s="1"/>
  <c r="W47" i="25"/>
  <c r="Y47" i="25" s="1"/>
  <c r="X22" i="25"/>
  <c r="W99" i="25"/>
  <c r="Y99" i="25" s="1"/>
  <c r="X126" i="25"/>
  <c r="X4" i="25"/>
  <c r="X150" i="25"/>
  <c r="W83" i="25"/>
  <c r="Y83" i="25" s="1"/>
  <c r="X70" i="25"/>
  <c r="W18" i="25"/>
  <c r="Y18" i="25" s="1"/>
  <c r="W98" i="25"/>
  <c r="Y98" i="25" s="1"/>
  <c r="W82" i="25"/>
  <c r="Y82" i="25" s="1"/>
  <c r="X8" i="25"/>
  <c r="W115" i="25"/>
  <c r="Y115" i="25" s="1"/>
  <c r="X20" i="25"/>
  <c r="W36" i="25"/>
  <c r="Y36" i="25" s="1"/>
  <c r="W136" i="25"/>
  <c r="Y136" i="25" s="1"/>
  <c r="X99" i="25"/>
  <c r="W73" i="25"/>
  <c r="Y73" i="25" s="1"/>
  <c r="X97" i="25"/>
  <c r="W89" i="25"/>
  <c r="Y89" i="25" s="1"/>
  <c r="W37" i="25"/>
  <c r="Y37" i="25" s="1"/>
  <c r="W116" i="25"/>
  <c r="Y116" i="25" s="1"/>
  <c r="W8" i="25"/>
  <c r="Y8" i="25" s="1"/>
  <c r="X56" i="25"/>
  <c r="W5" i="25"/>
  <c r="Y5" i="25" s="1"/>
  <c r="W109" i="25"/>
  <c r="Y109" i="25" s="1"/>
  <c r="W22" i="25"/>
  <c r="Y22" i="25" s="1"/>
  <c r="X43" i="25"/>
  <c r="X77" i="25"/>
  <c r="W85" i="25"/>
  <c r="Y85" i="25" s="1"/>
  <c r="X147" i="25"/>
  <c r="X148" i="25"/>
  <c r="X138" i="25"/>
  <c r="X152" i="25"/>
  <c r="X19" i="25"/>
  <c r="X18" i="25"/>
  <c r="W6" i="25"/>
  <c r="Y6" i="25" s="1"/>
  <c r="W110" i="25"/>
  <c r="Y110" i="25" s="1"/>
  <c r="W149" i="25"/>
  <c r="Y149" i="25" s="1"/>
  <c r="X88" i="25"/>
  <c r="W7" i="25"/>
  <c r="Y7" i="25" s="1"/>
  <c r="X47" i="25"/>
  <c r="X74" i="25"/>
  <c r="X121" i="25"/>
  <c r="W53" i="25"/>
  <c r="Y53" i="25" s="1"/>
  <c r="X86" i="25"/>
  <c r="X134" i="25"/>
  <c r="X69" i="25"/>
  <c r="X49" i="25"/>
  <c r="W87" i="25"/>
  <c r="Y87" i="25" s="1"/>
  <c r="W69" i="25"/>
  <c r="Y69" i="25" s="1"/>
  <c r="W51" i="25"/>
  <c r="Y51" i="25" s="1"/>
  <c r="X103" i="25"/>
  <c r="W118" i="25"/>
  <c r="Y118" i="25" s="1"/>
  <c r="W63" i="25"/>
  <c r="Y63" i="25" s="1"/>
  <c r="X149" i="25"/>
  <c r="W111" i="25"/>
  <c r="Y111" i="25" s="1"/>
  <c r="X32" i="25"/>
  <c r="W134" i="25"/>
  <c r="Y134" i="25" s="1"/>
  <c r="X78" i="25"/>
  <c r="X151" i="25"/>
  <c r="W57" i="25"/>
  <c r="Y57" i="25" s="1"/>
  <c r="W88" i="25"/>
  <c r="Y88" i="25" s="1"/>
  <c r="X58" i="25"/>
  <c r="W30" i="25"/>
  <c r="Y30" i="25" s="1"/>
  <c r="X9" i="25"/>
  <c r="W78" i="25"/>
  <c r="Y78" i="25" s="1"/>
  <c r="W33" i="25"/>
  <c r="Y33" i="25" s="1"/>
  <c r="X35" i="25"/>
  <c r="W46" i="25"/>
  <c r="Y46" i="25" s="1"/>
  <c r="W124" i="25"/>
  <c r="Y124" i="25" s="1"/>
  <c r="X6" i="25"/>
  <c r="W56" i="25"/>
  <c r="Y56" i="25" s="1"/>
  <c r="W135" i="25"/>
  <c r="Y135" i="25" s="1"/>
  <c r="W59" i="25"/>
  <c r="Y59" i="25" s="1"/>
  <c r="W50" i="25"/>
  <c r="Y50" i="25" s="1"/>
  <c r="X84" i="25"/>
  <c r="X17" i="25"/>
  <c r="X98" i="25"/>
  <c r="W45" i="25"/>
  <c r="Y45" i="25" s="1"/>
  <c r="X51" i="25"/>
  <c r="X63" i="25"/>
  <c r="W77" i="25"/>
  <c r="Y77" i="25" s="1"/>
  <c r="J90" i="47"/>
  <c r="K90" i="47"/>
  <c r="L90" i="47"/>
  <c r="K9" i="47"/>
  <c r="J9" i="47"/>
  <c r="L9" i="47"/>
  <c r="K127" i="47"/>
  <c r="J127" i="47"/>
  <c r="L127" i="47"/>
  <c r="L63" i="47"/>
  <c r="J63" i="47"/>
  <c r="K63" i="47"/>
  <c r="L91" i="47"/>
  <c r="J91" i="47"/>
  <c r="K91" i="47"/>
  <c r="L101" i="47"/>
  <c r="J101" i="47"/>
  <c r="K101" i="47"/>
  <c r="J80" i="47"/>
  <c r="L80" i="47"/>
  <c r="K80" i="47"/>
  <c r="H48" i="46"/>
  <c r="H52" i="46"/>
  <c r="Q10" i="46"/>
  <c r="P18" i="46"/>
  <c r="P26" i="46"/>
  <c r="P34" i="46"/>
  <c r="Q50" i="46"/>
  <c r="K71" i="47"/>
  <c r="K120" i="47"/>
  <c r="D22" i="23"/>
  <c r="D8" i="23"/>
  <c r="F22" i="23"/>
  <c r="F8" i="23"/>
  <c r="C10" i="23"/>
  <c r="C24" i="23"/>
  <c r="E10" i="23"/>
  <c r="E24" i="23"/>
  <c r="L38" i="41"/>
  <c r="J38" i="41"/>
  <c r="K38" i="41"/>
  <c r="K8" i="41"/>
  <c r="J8" i="41"/>
  <c r="L8" i="41"/>
  <c r="L100" i="41"/>
  <c r="J100" i="41"/>
  <c r="K100" i="41"/>
  <c r="K47" i="41"/>
  <c r="L47" i="41"/>
  <c r="J47" i="41"/>
  <c r="L58" i="41"/>
  <c r="K58" i="41"/>
  <c r="J58" i="41"/>
  <c r="L140" i="41"/>
  <c r="K140" i="41"/>
  <c r="J140" i="41"/>
  <c r="L62" i="41"/>
  <c r="K62" i="41"/>
  <c r="J62" i="41"/>
  <c r="J13" i="41"/>
  <c r="L13" i="41"/>
  <c r="K13" i="41"/>
  <c r="K98" i="41"/>
  <c r="K137" i="41"/>
  <c r="J25" i="41"/>
  <c r="J141" i="41"/>
  <c r="L6" i="41"/>
  <c r="D22" i="53"/>
  <c r="D8" i="53"/>
  <c r="F22" i="53"/>
  <c r="F8" i="53"/>
  <c r="I83" i="41"/>
  <c r="L83" i="41" s="1"/>
  <c r="E24" i="53"/>
  <c r="E10" i="53"/>
  <c r="C24" i="53"/>
  <c r="C10" i="53"/>
  <c r="L150" i="35"/>
  <c r="J150" i="35"/>
  <c r="K150" i="35"/>
  <c r="K103" i="35"/>
  <c r="L103" i="35"/>
  <c r="J103" i="35"/>
  <c r="J114" i="35"/>
  <c r="L114" i="35"/>
  <c r="K114" i="35"/>
  <c r="D22" i="52"/>
  <c r="D8" i="52"/>
  <c r="F22" i="52"/>
  <c r="F8" i="52"/>
  <c r="C24" i="52"/>
  <c r="C10" i="52"/>
  <c r="E24" i="52"/>
  <c r="E10" i="52"/>
  <c r="I155" i="20"/>
  <c r="K155" i="20" s="1"/>
  <c r="I161" i="20"/>
  <c r="I141" i="20"/>
  <c r="I142" i="20"/>
  <c r="I140" i="20"/>
  <c r="I126" i="20"/>
  <c r="I154" i="20"/>
  <c r="L154" i="20" s="1"/>
  <c r="I114" i="20"/>
  <c r="I144" i="20"/>
  <c r="L144" i="20" s="1"/>
  <c r="K123" i="47"/>
  <c r="L123" i="47"/>
  <c r="J123" i="47"/>
  <c r="K52" i="47"/>
  <c r="J52" i="47"/>
  <c r="L52" i="47"/>
  <c r="L40" i="47"/>
  <c r="J40" i="47"/>
  <c r="K40" i="47"/>
  <c r="K72" i="47"/>
  <c r="J72" i="47"/>
  <c r="L72" i="47"/>
  <c r="L77" i="47"/>
  <c r="K77" i="47"/>
  <c r="J77" i="47"/>
  <c r="L10" i="47"/>
  <c r="J10" i="47"/>
  <c r="K10" i="47"/>
  <c r="L23" i="47"/>
  <c r="J23" i="47"/>
  <c r="K23" i="47"/>
  <c r="K25" i="47"/>
  <c r="J25" i="47"/>
  <c r="L25" i="47"/>
  <c r="K137" i="47"/>
  <c r="J137" i="47"/>
  <c r="L137" i="47"/>
  <c r="L75" i="47"/>
  <c r="K75" i="47"/>
  <c r="J75" i="47"/>
  <c r="J11" i="47"/>
  <c r="K11" i="47"/>
  <c r="L11" i="47"/>
  <c r="K128" i="47"/>
  <c r="L128" i="47"/>
  <c r="J128" i="47"/>
  <c r="K85" i="47"/>
  <c r="J85" i="47"/>
  <c r="L85" i="47"/>
  <c r="J105" i="47"/>
  <c r="K105" i="47"/>
  <c r="L105" i="47"/>
  <c r="K135" i="47"/>
  <c r="K28" i="47"/>
  <c r="I129" i="47"/>
  <c r="K106" i="41"/>
  <c r="J130" i="41"/>
  <c r="K160" i="41"/>
  <c r="L36" i="41"/>
  <c r="L20" i="41"/>
  <c r="K127" i="41"/>
  <c r="L152" i="41"/>
  <c r="L10" i="41"/>
  <c r="L86" i="41"/>
  <c r="J77" i="41"/>
  <c r="L28" i="41"/>
  <c r="L25" i="41"/>
  <c r="J98" i="41"/>
  <c r="J111" i="41"/>
  <c r="J49" i="41"/>
  <c r="J6" i="41"/>
  <c r="J79" i="41"/>
  <c r="L111" i="41"/>
  <c r="J60" i="41"/>
  <c r="L60" i="41"/>
  <c r="J12" i="41"/>
  <c r="L12" i="41"/>
  <c r="K12" i="41"/>
  <c r="K75" i="41"/>
  <c r="L75" i="41"/>
  <c r="J75" i="41"/>
  <c r="J83" i="41"/>
  <c r="K83" i="41"/>
  <c r="J64" i="41"/>
  <c r="K64" i="41"/>
  <c r="L64" i="41"/>
  <c r="J37" i="41"/>
  <c r="L37" i="41"/>
  <c r="K37" i="41"/>
  <c r="J11" i="41"/>
  <c r="L11" i="41"/>
  <c r="K11" i="41"/>
  <c r="L103" i="41"/>
  <c r="J103" i="41"/>
  <c r="K103" i="41"/>
  <c r="J14" i="41"/>
  <c r="L135" i="41"/>
  <c r="J144" i="41"/>
  <c r="L156" i="41"/>
  <c r="L85" i="35"/>
  <c r="L159" i="35"/>
  <c r="L151" i="35"/>
  <c r="L55" i="35"/>
  <c r="K55" i="35"/>
  <c r="K112" i="35"/>
  <c r="K128" i="35"/>
  <c r="J128" i="35"/>
  <c r="K125" i="35"/>
  <c r="J84" i="35"/>
  <c r="L84" i="35"/>
  <c r="K123" i="35"/>
  <c r="J123" i="35"/>
  <c r="J33" i="35"/>
  <c r="L33" i="35"/>
  <c r="K99" i="35"/>
  <c r="L99" i="35"/>
  <c r="J143" i="35"/>
  <c r="K143" i="35"/>
  <c r="J100" i="35"/>
  <c r="K100" i="35"/>
  <c r="J124" i="35"/>
  <c r="L124" i="35"/>
  <c r="J64" i="35"/>
  <c r="L64" i="35"/>
  <c r="L74" i="35"/>
  <c r="K74" i="35"/>
  <c r="K36" i="35"/>
  <c r="J36" i="35"/>
  <c r="K110" i="35"/>
  <c r="L110" i="35"/>
  <c r="K79" i="35"/>
  <c r="L79" i="35"/>
  <c r="L25" i="35"/>
  <c r="J25" i="35"/>
  <c r="J58" i="35"/>
  <c r="L58" i="35"/>
  <c r="L88" i="35"/>
  <c r="J88" i="35"/>
  <c r="K34" i="35"/>
  <c r="L34" i="35"/>
  <c r="K8" i="35"/>
  <c r="L8" i="35"/>
  <c r="L104" i="35"/>
  <c r="J104" i="35"/>
  <c r="L76" i="35"/>
  <c r="J76" i="35"/>
  <c r="L118" i="35"/>
  <c r="J118" i="35"/>
  <c r="J122" i="20"/>
  <c r="K122" i="20"/>
  <c r="I127" i="20"/>
  <c r="I115" i="20"/>
  <c r="I159" i="20"/>
  <c r="I119" i="20"/>
  <c r="F24" i="51"/>
  <c r="F10" i="51"/>
  <c r="O8" i="40"/>
  <c r="F8" i="40"/>
  <c r="K14" i="41"/>
  <c r="K70" i="41"/>
  <c r="K147" i="41"/>
  <c r="K157" i="47"/>
  <c r="K21" i="35"/>
  <c r="J19" i="47"/>
  <c r="L123" i="20"/>
  <c r="L53" i="35"/>
  <c r="K62" i="35"/>
  <c r="K20" i="35"/>
  <c r="L20" i="35"/>
  <c r="J149" i="35"/>
  <c r="K149" i="35"/>
  <c r="L142" i="35"/>
  <c r="K142" i="35"/>
  <c r="J142" i="35"/>
  <c r="J10" i="35"/>
  <c r="K10" i="35"/>
  <c r="J47" i="35"/>
  <c r="K47" i="35"/>
  <c r="J23" i="35"/>
  <c r="K23" i="35"/>
  <c r="L23" i="35"/>
  <c r="O12" i="40"/>
  <c r="F12" i="40"/>
  <c r="O37" i="40"/>
  <c r="F37" i="40"/>
  <c r="O26" i="40"/>
  <c r="F26" i="40"/>
  <c r="O38" i="40"/>
  <c r="F38" i="40"/>
  <c r="O24" i="40"/>
  <c r="F24" i="40"/>
  <c r="O25" i="40"/>
  <c r="F25" i="40"/>
  <c r="O34" i="40"/>
  <c r="F34" i="40"/>
  <c r="O42" i="40"/>
  <c r="F42" i="40"/>
  <c r="O20" i="40"/>
  <c r="F20" i="40"/>
  <c r="O46" i="40"/>
  <c r="F46" i="40"/>
  <c r="O47" i="40"/>
  <c r="F47" i="40"/>
  <c r="O31" i="40"/>
  <c r="F31" i="40"/>
  <c r="O21" i="40"/>
  <c r="F21" i="40"/>
  <c r="O39" i="40"/>
  <c r="F39" i="40"/>
  <c r="O22" i="40"/>
  <c r="F22" i="40"/>
  <c r="O41" i="40"/>
  <c r="F41" i="40"/>
  <c r="O19" i="40"/>
  <c r="F19" i="40"/>
  <c r="O48" i="40"/>
  <c r="F48" i="40"/>
  <c r="O49" i="40"/>
  <c r="F49" i="40"/>
  <c r="O14" i="34"/>
  <c r="F14" i="34"/>
  <c r="O42" i="34"/>
  <c r="F42" i="34"/>
  <c r="O43" i="34"/>
  <c r="F43" i="34"/>
  <c r="O24" i="34"/>
  <c r="F24" i="34"/>
  <c r="O25" i="34"/>
  <c r="F25" i="34"/>
  <c r="O17" i="34"/>
  <c r="F17" i="34"/>
  <c r="O19" i="34"/>
  <c r="F19" i="34"/>
  <c r="O10" i="34"/>
  <c r="F10" i="34"/>
  <c r="O39" i="34"/>
  <c r="F39" i="34"/>
  <c r="O22" i="34"/>
  <c r="F22" i="34"/>
  <c r="O50" i="34"/>
  <c r="F50" i="34"/>
  <c r="O33" i="34"/>
  <c r="F33" i="34"/>
  <c r="O9" i="34"/>
  <c r="F9" i="34"/>
  <c r="O8" i="1"/>
  <c r="F8" i="1"/>
  <c r="O53" i="1"/>
  <c r="F53" i="1"/>
  <c r="O46" i="1"/>
  <c r="F46" i="1"/>
  <c r="O32" i="1"/>
  <c r="F32" i="1"/>
  <c r="F35" i="1"/>
  <c r="O31" i="1"/>
  <c r="F31" i="1"/>
  <c r="D42" i="47"/>
  <c r="D42" i="35"/>
  <c r="D42" i="25"/>
  <c r="D44" i="47"/>
  <c r="D44" i="35"/>
  <c r="D35" i="47"/>
  <c r="D35" i="35"/>
  <c r="D127" i="41"/>
  <c r="D127" i="35"/>
  <c r="D12" i="20"/>
  <c r="D125" i="25"/>
  <c r="I142" i="47"/>
  <c r="D103" i="25"/>
  <c r="D105" i="47"/>
  <c r="O8" i="46"/>
  <c r="F8" i="46"/>
  <c r="O32" i="40"/>
  <c r="F32" i="40"/>
  <c r="O33" i="40"/>
  <c r="F33" i="40"/>
  <c r="O13" i="40"/>
  <c r="F13" i="40"/>
  <c r="O53" i="40"/>
  <c r="F53" i="40"/>
  <c r="O54" i="40"/>
  <c r="F54" i="40"/>
  <c r="O55" i="40"/>
  <c r="F55" i="40"/>
  <c r="O9" i="40"/>
  <c r="F9" i="40"/>
  <c r="O10" i="40"/>
  <c r="F10" i="40"/>
  <c r="O44" i="40"/>
  <c r="F44" i="40"/>
  <c r="O14" i="40"/>
  <c r="F14" i="40"/>
  <c r="O29" i="40"/>
  <c r="F29" i="40"/>
  <c r="O40" i="40"/>
  <c r="F40" i="40"/>
  <c r="O18" i="40"/>
  <c r="F18" i="40"/>
  <c r="O16" i="40"/>
  <c r="F16" i="40"/>
  <c r="O50" i="40"/>
  <c r="F50" i="40"/>
  <c r="O15" i="34"/>
  <c r="F15" i="34"/>
  <c r="O40" i="34"/>
  <c r="F40" i="34"/>
  <c r="O41" i="34"/>
  <c r="F41" i="34"/>
  <c r="O26" i="34"/>
  <c r="F26" i="34"/>
  <c r="O16" i="34"/>
  <c r="F16" i="34"/>
  <c r="O18" i="34"/>
  <c r="F18" i="34"/>
  <c r="O53" i="34"/>
  <c r="F53" i="34"/>
  <c r="O54" i="34"/>
  <c r="F54" i="34"/>
  <c r="O8" i="34"/>
  <c r="F8" i="34"/>
  <c r="O38" i="34"/>
  <c r="F38" i="34"/>
  <c r="O23" i="34"/>
  <c r="F23" i="34"/>
  <c r="O51" i="34"/>
  <c r="F51" i="34"/>
  <c r="O32" i="34"/>
  <c r="F32" i="34"/>
  <c r="O11" i="34"/>
  <c r="F11" i="34"/>
  <c r="O40" i="1"/>
  <c r="F40" i="1"/>
  <c r="O14" i="1"/>
  <c r="F14" i="1"/>
  <c r="O29" i="34"/>
  <c r="F29" i="34"/>
  <c r="O31" i="34"/>
  <c r="F31" i="34"/>
  <c r="O12" i="34"/>
  <c r="F12" i="34"/>
  <c r="O52" i="34"/>
  <c r="F52" i="34"/>
  <c r="O36" i="34"/>
  <c r="F36" i="34"/>
  <c r="O20" i="34"/>
  <c r="F20" i="34"/>
  <c r="O48" i="34"/>
  <c r="F48" i="34"/>
  <c r="O35" i="34"/>
  <c r="F35" i="34"/>
  <c r="D106" i="47"/>
  <c r="D106" i="35"/>
  <c r="D20" i="25"/>
  <c r="D22" i="35"/>
  <c r="D52" i="47"/>
  <c r="D52" i="41"/>
  <c r="D68" i="20"/>
  <c r="D124" i="25"/>
  <c r="D49" i="20"/>
  <c r="D135" i="47"/>
  <c r="D150" i="20"/>
  <c r="D154" i="25"/>
  <c r="D156" i="35"/>
  <c r="D108" i="47"/>
  <c r="D108" i="41"/>
  <c r="D108" i="35"/>
  <c r="D56" i="47"/>
  <c r="D54" i="25"/>
  <c r="D56" i="35"/>
  <c r="D96" i="20"/>
  <c r="D116" i="25"/>
  <c r="D14" i="25"/>
  <c r="D16" i="41"/>
  <c r="D73" i="20"/>
  <c r="D63" i="47"/>
  <c r="D63" i="35"/>
  <c r="D70" i="47"/>
  <c r="D70" i="41"/>
  <c r="D22" i="20"/>
  <c r="D61" i="47"/>
  <c r="D151" i="47"/>
  <c r="D51" i="20"/>
  <c r="D8" i="35"/>
  <c r="D8" i="41"/>
  <c r="D11" i="20"/>
  <c r="D75" i="47"/>
  <c r="D75" i="35"/>
  <c r="D75" i="41"/>
  <c r="D15" i="20"/>
  <c r="D131" i="47"/>
  <c r="D146" i="20"/>
  <c r="D88" i="20"/>
  <c r="D103" i="41"/>
  <c r="K10" i="10"/>
  <c r="L10" i="10" s="1"/>
  <c r="O46" i="34"/>
  <c r="F46" i="34"/>
  <c r="G6" i="47"/>
  <c r="F6" i="47"/>
  <c r="I6" i="47" s="1"/>
  <c r="E6" i="47"/>
  <c r="I1" i="18"/>
  <c r="W1" i="18"/>
  <c r="P1" i="17"/>
  <c r="B1" i="18"/>
  <c r="D14" i="35"/>
  <c r="D12" i="25"/>
  <c r="F91" i="20"/>
  <c r="E91" i="20"/>
  <c r="F90" i="20"/>
  <c r="E90" i="20"/>
  <c r="F86" i="20"/>
  <c r="E86" i="20"/>
  <c r="N48" i="20"/>
  <c r="D48" i="20"/>
  <c r="E133" i="20"/>
  <c r="F133" i="20"/>
  <c r="I133" i="20" s="1"/>
  <c r="N74" i="20"/>
  <c r="D74" i="20"/>
  <c r="N69" i="20"/>
  <c r="D69" i="20"/>
  <c r="E66" i="20"/>
  <c r="F66" i="20"/>
  <c r="F120" i="20"/>
  <c r="I120" i="20" s="1"/>
  <c r="E120" i="20"/>
  <c r="F118" i="20"/>
  <c r="I118" i="20" s="1"/>
  <c r="E118" i="20"/>
  <c r="F110" i="20"/>
  <c r="I110" i="20" s="1"/>
  <c r="E110" i="20"/>
  <c r="E57" i="20"/>
  <c r="F57" i="20"/>
  <c r="N161" i="20"/>
  <c r="D161" i="20"/>
  <c r="F160" i="20"/>
  <c r="I160" i="20" s="1"/>
  <c r="E160" i="20"/>
  <c r="N159" i="20"/>
  <c r="D159" i="20"/>
  <c r="N106" i="20"/>
  <c r="D106" i="20"/>
  <c r="N102" i="20"/>
  <c r="D102" i="20"/>
  <c r="N6" i="35"/>
  <c r="D6" i="35"/>
  <c r="F148" i="35"/>
  <c r="I148" i="35" s="1"/>
  <c r="E148" i="35"/>
  <c r="D134" i="35"/>
  <c r="F121" i="35"/>
  <c r="I121" i="35" s="1"/>
  <c r="E121" i="35"/>
  <c r="N105" i="35"/>
  <c r="D105" i="35"/>
  <c r="E101" i="35"/>
  <c r="F101" i="35"/>
  <c r="I101" i="35" s="1"/>
  <c r="N101" i="35"/>
  <c r="D101" i="35"/>
  <c r="N82" i="35"/>
  <c r="D82" i="35"/>
  <c r="E75" i="35"/>
  <c r="F75" i="35"/>
  <c r="I75" i="35" s="1"/>
  <c r="E57" i="35"/>
  <c r="F57" i="35"/>
  <c r="I57" i="35" s="1"/>
  <c r="N47" i="35"/>
  <c r="D47" i="35"/>
  <c r="E16" i="35"/>
  <c r="F16" i="35"/>
  <c r="I16" i="35" s="1"/>
  <c r="E51" i="41"/>
  <c r="F51" i="41"/>
  <c r="I51" i="41" s="1"/>
  <c r="E29" i="41"/>
  <c r="F29" i="41"/>
  <c r="I29" i="41" s="1"/>
  <c r="F42" i="47"/>
  <c r="I42" i="47" s="1"/>
  <c r="E42" i="47"/>
  <c r="N41" i="47"/>
  <c r="D41" i="47"/>
  <c r="E37" i="47"/>
  <c r="F37" i="47"/>
  <c r="I37" i="47" s="1"/>
  <c r="G35" i="47"/>
  <c r="F24" i="47"/>
  <c r="I24" i="47" s="1"/>
  <c r="E24" i="47"/>
  <c r="G22" i="47"/>
  <c r="E17" i="47"/>
  <c r="F17" i="47"/>
  <c r="I17" i="47" s="1"/>
  <c r="G12" i="47"/>
  <c r="F12" i="47"/>
  <c r="D71" i="25"/>
  <c r="AH43" i="25"/>
  <c r="D43" i="25"/>
  <c r="D41" i="25"/>
  <c r="D39" i="25"/>
  <c r="D35" i="25"/>
  <c r="D31" i="25"/>
  <c r="D15" i="25"/>
  <c r="C6" i="51"/>
  <c r="A40" i="34"/>
  <c r="A24" i="34"/>
  <c r="F21" i="25"/>
  <c r="O47" i="1"/>
  <c r="F47" i="1"/>
  <c r="O24" i="1"/>
  <c r="F24" i="1"/>
  <c r="F23" i="25"/>
  <c r="E61" i="25"/>
  <c r="E37" i="25"/>
  <c r="E118" i="25"/>
  <c r="O21" i="1"/>
  <c r="F21" i="1"/>
  <c r="O38" i="1"/>
  <c r="F38" i="1"/>
  <c r="O30" i="34"/>
  <c r="F30" i="34"/>
  <c r="O28" i="34"/>
  <c r="F28" i="34"/>
  <c r="O13" i="34"/>
  <c r="F13" i="34"/>
  <c r="O37" i="34"/>
  <c r="F37" i="34"/>
  <c r="O21" i="34"/>
  <c r="F21" i="34"/>
  <c r="O45" i="34"/>
  <c r="F45" i="34"/>
  <c r="O49" i="34"/>
  <c r="F49" i="34"/>
  <c r="O34" i="34"/>
  <c r="F34" i="34"/>
  <c r="D144" i="20"/>
  <c r="D71" i="20"/>
  <c r="D135" i="20"/>
  <c r="D51" i="41"/>
  <c r="D67" i="20"/>
  <c r="D30" i="47"/>
  <c r="D28" i="25"/>
  <c r="D73" i="47"/>
  <c r="D76" i="20"/>
  <c r="D97" i="47"/>
  <c r="D97" i="35"/>
  <c r="D138" i="47"/>
  <c r="D136" i="25"/>
  <c r="H64" i="47"/>
  <c r="I64" i="47" s="1"/>
  <c r="G13" i="47"/>
  <c r="D129" i="47"/>
  <c r="D127" i="25"/>
  <c r="D53" i="35"/>
  <c r="D53" i="47"/>
  <c r="H35" i="47"/>
  <c r="I35" i="47" s="1"/>
  <c r="G125" i="47"/>
  <c r="H153" i="47"/>
  <c r="I153" i="47" s="1"/>
  <c r="G62" i="47"/>
  <c r="F85" i="20"/>
  <c r="H12" i="47"/>
  <c r="H117" i="47"/>
  <c r="I117" i="47" s="1"/>
  <c r="E151" i="20"/>
  <c r="F158" i="20"/>
  <c r="I158" i="20" s="1"/>
  <c r="E88" i="20"/>
  <c r="E75" i="20"/>
  <c r="F55" i="20"/>
  <c r="E112" i="20"/>
  <c r="F31" i="35"/>
  <c r="I31" i="35" s="1"/>
  <c r="F35" i="35"/>
  <c r="I35" i="35" s="1"/>
  <c r="E51" i="35"/>
  <c r="E14" i="35"/>
  <c r="E29" i="35"/>
  <c r="E59" i="20"/>
  <c r="O44" i="34"/>
  <c r="F44" i="34"/>
  <c r="F18" i="35"/>
  <c r="I18" i="35" s="1"/>
  <c r="E122" i="20"/>
  <c r="E21" i="35"/>
  <c r="E116" i="41"/>
  <c r="F106" i="35"/>
  <c r="I106" i="35" s="1"/>
  <c r="J14" i="45"/>
  <c r="J51" i="38"/>
  <c r="K46" i="38"/>
  <c r="K48" i="38"/>
  <c r="A1" i="20"/>
  <c r="P1" i="18"/>
  <c r="I1" i="17"/>
  <c r="M13" i="10"/>
  <c r="AH13" i="25"/>
  <c r="D10" i="33"/>
  <c r="O23" i="40"/>
  <c r="F23" i="40"/>
  <c r="O28" i="40"/>
  <c r="F28" i="40"/>
  <c r="O36" i="40"/>
  <c r="F36" i="40"/>
  <c r="O51" i="40"/>
  <c r="F51" i="40"/>
  <c r="D10" i="39"/>
  <c r="L9" i="46"/>
  <c r="G90" i="47"/>
  <c r="H140" i="47"/>
  <c r="I140" i="47" s="1"/>
  <c r="H65" i="47"/>
  <c r="I65" i="47" s="1"/>
  <c r="G117" i="47"/>
  <c r="H103" i="47"/>
  <c r="I103" i="47" s="1"/>
  <c r="G103" i="47"/>
  <c r="H99" i="47"/>
  <c r="I99" i="47" s="1"/>
  <c r="G99" i="47"/>
  <c r="G153" i="47"/>
  <c r="G119" i="47"/>
  <c r="G76" i="47"/>
  <c r="G142" i="47"/>
  <c r="H89" i="47"/>
  <c r="I89" i="47" s="1"/>
  <c r="H36" i="47"/>
  <c r="I36" i="47" s="1"/>
  <c r="H62" i="47"/>
  <c r="I62" i="47" s="1"/>
  <c r="G36" i="47"/>
  <c r="G143" i="47"/>
  <c r="H139" i="47"/>
  <c r="I139" i="47" s="1"/>
  <c r="H79" i="47"/>
  <c r="I79" i="47" s="1"/>
  <c r="H13" i="47"/>
  <c r="I13" i="47" s="1"/>
  <c r="F109" i="41"/>
  <c r="I109" i="41" s="1"/>
  <c r="E109" i="41"/>
  <c r="O47" i="34"/>
  <c r="O30" i="40"/>
  <c r="F30" i="40"/>
  <c r="O16" i="1"/>
  <c r="F16" i="1"/>
  <c r="O49" i="1"/>
  <c r="O27" i="34"/>
  <c r="F27" i="34"/>
  <c r="O55" i="34"/>
  <c r="F55" i="34"/>
  <c r="O11" i="40"/>
  <c r="F11" i="40"/>
  <c r="O15" i="40"/>
  <c r="F15" i="40"/>
  <c r="O17" i="40"/>
  <c r="F17" i="40"/>
  <c r="O27" i="40"/>
  <c r="F27" i="40"/>
  <c r="O35" i="40"/>
  <c r="F35" i="40"/>
  <c r="O43" i="40"/>
  <c r="F43" i="40"/>
  <c r="O45" i="40"/>
  <c r="F45" i="40"/>
  <c r="O52" i="40"/>
  <c r="F52" i="40"/>
  <c r="A52" i="1"/>
  <c r="A28" i="40"/>
  <c r="A36" i="40"/>
  <c r="A44" i="40"/>
  <c r="A52" i="40"/>
  <c r="A8" i="1"/>
  <c r="A44" i="1"/>
  <c r="A36" i="1"/>
  <c r="A32" i="1"/>
  <c r="A16" i="1"/>
  <c r="A48" i="1"/>
  <c r="F47" i="34"/>
  <c r="A28" i="1"/>
  <c r="A12" i="1"/>
  <c r="A12" i="34"/>
  <c r="A16" i="34"/>
  <c r="A32" i="34"/>
  <c r="A48" i="34"/>
  <c r="A44" i="34"/>
  <c r="A16" i="40"/>
  <c r="A24" i="40"/>
  <c r="A32" i="40"/>
  <c r="A40" i="40"/>
  <c r="A48" i="40"/>
  <c r="A20" i="1"/>
  <c r="A52" i="34"/>
  <c r="A28" i="34"/>
  <c r="A36" i="34"/>
  <c r="A20" i="34"/>
  <c r="A8" i="46"/>
  <c r="A8" i="40"/>
  <c r="X7" i="24" l="1"/>
  <c r="M6" i="24"/>
  <c r="O51" i="1"/>
  <c r="I126" i="25"/>
  <c r="O9" i="1"/>
  <c r="BS9" i="1" s="1"/>
  <c r="F42" i="1"/>
  <c r="G42" i="1" s="1"/>
  <c r="F15" i="1"/>
  <c r="G15" i="1" s="1"/>
  <c r="O45" i="1"/>
  <c r="P45" i="1" s="1"/>
  <c r="F50" i="1"/>
  <c r="U50" i="1" s="1"/>
  <c r="F55" i="1"/>
  <c r="G55" i="1" s="1"/>
  <c r="F43" i="1"/>
  <c r="H43" i="1" s="1"/>
  <c r="H126" i="25"/>
  <c r="J126" i="25" s="1"/>
  <c r="O34" i="1"/>
  <c r="P34" i="1" s="1"/>
  <c r="H10" i="25"/>
  <c r="J10" i="25" s="1"/>
  <c r="F22" i="1"/>
  <c r="U22" i="1" s="1"/>
  <c r="I72" i="25"/>
  <c r="O28" i="1"/>
  <c r="Q28" i="1" s="1"/>
  <c r="O18" i="1"/>
  <c r="V18" i="1" s="1"/>
  <c r="O20" i="1"/>
  <c r="BS20" i="1" s="1"/>
  <c r="O48" i="1"/>
  <c r="O44" i="1"/>
  <c r="BS44" i="1" s="1"/>
  <c r="H53" i="25"/>
  <c r="J53" i="25" s="1"/>
  <c r="H60" i="25"/>
  <c r="J60" i="25" s="1"/>
  <c r="F27" i="1"/>
  <c r="G27" i="1" s="1"/>
  <c r="F12" i="1"/>
  <c r="G12" i="1" s="1"/>
  <c r="I140" i="25"/>
  <c r="I119" i="25"/>
  <c r="I34" i="25"/>
  <c r="H75" i="25"/>
  <c r="J75" i="25" s="1"/>
  <c r="I53" i="25"/>
  <c r="F11" i="1"/>
  <c r="G11" i="1" s="1"/>
  <c r="E33" i="25" s="1"/>
  <c r="F23" i="1"/>
  <c r="BR23" i="1" s="1"/>
  <c r="F33" i="1"/>
  <c r="H33" i="1" s="1"/>
  <c r="F39" i="1"/>
  <c r="BR39" i="1" s="1"/>
  <c r="O25" i="1"/>
  <c r="Q25" i="1" s="1"/>
  <c r="O17" i="1"/>
  <c r="BS17" i="1" s="1"/>
  <c r="O29" i="1"/>
  <c r="Q29" i="1" s="1"/>
  <c r="O36" i="1"/>
  <c r="P36" i="1" s="1"/>
  <c r="I60" i="25"/>
  <c r="I52" i="25"/>
  <c r="I8" i="25"/>
  <c r="I138" i="25"/>
  <c r="I11" i="25"/>
  <c r="F30" i="1"/>
  <c r="BR30" i="1" s="1"/>
  <c r="O52" i="1"/>
  <c r="BS52" i="1" s="1"/>
  <c r="H139" i="25"/>
  <c r="J139" i="25" s="1"/>
  <c r="H71" i="25"/>
  <c r="J71" i="25" s="1"/>
  <c r="I71" i="25"/>
  <c r="I50" i="25"/>
  <c r="H152" i="25"/>
  <c r="J152" i="25" s="1"/>
  <c r="H52" i="25"/>
  <c r="J52" i="25" s="1"/>
  <c r="H99" i="25"/>
  <c r="J99" i="25" s="1"/>
  <c r="I137" i="25"/>
  <c r="H35" i="25"/>
  <c r="J35" i="25" s="1"/>
  <c r="H113" i="25"/>
  <c r="J113" i="25" s="1"/>
  <c r="I22" i="25"/>
  <c r="H37" i="25"/>
  <c r="J37" i="25" s="1"/>
  <c r="H101" i="25"/>
  <c r="J101" i="25" s="1"/>
  <c r="I49" i="25"/>
  <c r="I104" i="25"/>
  <c r="H114" i="25"/>
  <c r="J114" i="25" s="1"/>
  <c r="H51" i="25"/>
  <c r="J51" i="25" s="1"/>
  <c r="H123" i="25"/>
  <c r="J123" i="25" s="1"/>
  <c r="I37" i="25"/>
  <c r="I61" i="25"/>
  <c r="H62" i="25"/>
  <c r="J62" i="25" s="1"/>
  <c r="H61" i="25"/>
  <c r="J61" i="25" s="1"/>
  <c r="H104" i="25"/>
  <c r="J104" i="25" s="1"/>
  <c r="H47" i="25"/>
  <c r="J47" i="25" s="1"/>
  <c r="I139" i="25"/>
  <c r="O19" i="1"/>
  <c r="P19" i="1" s="1"/>
  <c r="O10" i="1"/>
  <c r="P10" i="1" s="1"/>
  <c r="I118" i="25"/>
  <c r="I77" i="25"/>
  <c r="I100" i="25"/>
  <c r="I88" i="25"/>
  <c r="H102" i="25"/>
  <c r="J102" i="25" s="1"/>
  <c r="H87" i="25"/>
  <c r="J87" i="25" s="1"/>
  <c r="I78" i="25"/>
  <c r="I47" i="25"/>
  <c r="H11" i="25"/>
  <c r="J11" i="25" s="1"/>
  <c r="H63" i="25"/>
  <c r="J63" i="25" s="1"/>
  <c r="I76" i="25"/>
  <c r="H78" i="25"/>
  <c r="J78" i="25" s="1"/>
  <c r="I99" i="25"/>
  <c r="I86" i="25"/>
  <c r="H117" i="25"/>
  <c r="J117" i="25" s="1"/>
  <c r="H115" i="25"/>
  <c r="J115" i="25" s="1"/>
  <c r="I63" i="25"/>
  <c r="I151" i="25"/>
  <c r="H119" i="25"/>
  <c r="J119" i="25" s="1"/>
  <c r="I115" i="25"/>
  <c r="I35" i="25"/>
  <c r="I10" i="25"/>
  <c r="H8" i="25"/>
  <c r="J8" i="25" s="1"/>
  <c r="H21" i="25"/>
  <c r="J21" i="25" s="1"/>
  <c r="H48" i="25"/>
  <c r="J48" i="25" s="1"/>
  <c r="H100" i="25"/>
  <c r="J100" i="25" s="1"/>
  <c r="H23" i="25"/>
  <c r="J23" i="25" s="1"/>
  <c r="I21" i="25"/>
  <c r="I23" i="25"/>
  <c r="H137" i="25"/>
  <c r="J137" i="25" s="1"/>
  <c r="H116" i="25"/>
  <c r="J116" i="25" s="1"/>
  <c r="I102" i="25"/>
  <c r="H88" i="25"/>
  <c r="J88" i="25" s="1"/>
  <c r="I116" i="25"/>
  <c r="I62" i="25"/>
  <c r="H118" i="25"/>
  <c r="J118" i="25" s="1"/>
  <c r="H22" i="25"/>
  <c r="J22" i="25" s="1"/>
  <c r="I89" i="25"/>
  <c r="H76" i="25"/>
  <c r="J76" i="25" s="1"/>
  <c r="H49" i="25"/>
  <c r="J49" i="25" s="1"/>
  <c r="H77" i="25"/>
  <c r="J77" i="25" s="1"/>
  <c r="H89" i="25"/>
  <c r="J89" i="25" s="1"/>
  <c r="I113" i="25"/>
  <c r="I152" i="25"/>
  <c r="H138" i="25"/>
  <c r="J138" i="25" s="1"/>
  <c r="H34" i="25"/>
  <c r="J34" i="25" s="1"/>
  <c r="H151" i="25"/>
  <c r="J151" i="25" s="1"/>
  <c r="H9" i="25"/>
  <c r="J9" i="25" s="1"/>
  <c r="I114" i="25"/>
  <c r="I48" i="25"/>
  <c r="I123" i="25"/>
  <c r="I51" i="25"/>
  <c r="I117" i="25"/>
  <c r="I87" i="25"/>
  <c r="I75" i="25"/>
  <c r="H50" i="25"/>
  <c r="J50" i="25" s="1"/>
  <c r="H140" i="25"/>
  <c r="J140" i="25" s="1"/>
  <c r="H103" i="25"/>
  <c r="J103" i="25" s="1"/>
  <c r="I101" i="25"/>
  <c r="I103" i="25"/>
  <c r="H86" i="25"/>
  <c r="J86" i="25" s="1"/>
  <c r="I9" i="25"/>
  <c r="H72" i="25"/>
  <c r="J72" i="25" s="1"/>
  <c r="J10" i="10"/>
  <c r="G51" i="1"/>
  <c r="E142" i="25" s="1"/>
  <c r="U51" i="1"/>
  <c r="F142" i="25"/>
  <c r="BR51" i="1"/>
  <c r="L60" i="20"/>
  <c r="L97" i="20"/>
  <c r="I55" i="20"/>
  <c r="L55" i="20" s="1"/>
  <c r="J60" i="20"/>
  <c r="J104" i="20"/>
  <c r="L71" i="20"/>
  <c r="K79" i="20"/>
  <c r="L75" i="20"/>
  <c r="K71" i="20"/>
  <c r="L56" i="20"/>
  <c r="K56" i="20"/>
  <c r="K64" i="20"/>
  <c r="K75" i="20"/>
  <c r="L77" i="20"/>
  <c r="J77" i="20"/>
  <c r="L64" i="20"/>
  <c r="L105" i="20"/>
  <c r="L73" i="20"/>
  <c r="J73" i="20"/>
  <c r="L106" i="20"/>
  <c r="J106" i="20"/>
  <c r="J79" i="20"/>
  <c r="I57" i="20"/>
  <c r="L57" i="20" s="1"/>
  <c r="I90" i="20"/>
  <c r="K90" i="20" s="1"/>
  <c r="J59" i="41"/>
  <c r="L59" i="41"/>
  <c r="K59" i="41"/>
  <c r="K98" i="35"/>
  <c r="L98" i="35"/>
  <c r="J98" i="35"/>
  <c r="I66" i="20"/>
  <c r="L66" i="20" s="1"/>
  <c r="L72" i="20"/>
  <c r="L94" i="20"/>
  <c r="K104" i="20"/>
  <c r="J125" i="35"/>
  <c r="J94" i="20"/>
  <c r="M10" i="33"/>
  <c r="N10" i="33" s="1"/>
  <c r="N11" i="33"/>
  <c r="J21" i="47"/>
  <c r="L21" i="47"/>
  <c r="K21" i="47"/>
  <c r="K47" i="44"/>
  <c r="J43" i="44"/>
  <c r="E45" i="44"/>
  <c r="J46" i="44"/>
  <c r="E51" i="44"/>
  <c r="J49" i="44"/>
  <c r="K45" i="44"/>
  <c r="D49" i="44"/>
  <c r="K52" i="44"/>
  <c r="D41" i="44"/>
  <c r="J51" i="44"/>
  <c r="D42" i="44"/>
  <c r="J42" i="44"/>
  <c r="D47" i="44"/>
  <c r="D43" i="44"/>
  <c r="E44" i="44"/>
  <c r="J45" i="44"/>
  <c r="J44" i="44"/>
  <c r="K43" i="44"/>
  <c r="E42" i="44"/>
  <c r="E52" i="44"/>
  <c r="J47" i="44"/>
  <c r="K48" i="44"/>
  <c r="E46" i="44"/>
  <c r="K46" i="44"/>
  <c r="J48" i="44"/>
  <c r="K50" i="44"/>
  <c r="E49" i="44"/>
  <c r="D52" i="44"/>
  <c r="E43" i="44"/>
  <c r="K44" i="44"/>
  <c r="D50" i="44"/>
  <c r="J50" i="44"/>
  <c r="D51" i="44"/>
  <c r="D46" i="44"/>
  <c r="D44" i="44"/>
  <c r="K41" i="44"/>
  <c r="J52" i="44"/>
  <c r="D45" i="44"/>
  <c r="J41" i="44"/>
  <c r="E47" i="44"/>
  <c r="E48" i="44"/>
  <c r="E50" i="44"/>
  <c r="K49" i="44"/>
  <c r="D48" i="44"/>
  <c r="K51" i="44"/>
  <c r="K42" i="44"/>
  <c r="E41" i="44"/>
  <c r="J152" i="47"/>
  <c r="K152" i="47"/>
  <c r="L152" i="47"/>
  <c r="N11" i="39"/>
  <c r="M10" i="39"/>
  <c r="N10" i="39" s="1"/>
  <c r="J119" i="41"/>
  <c r="L119" i="41"/>
  <c r="K119" i="41"/>
  <c r="J111" i="47"/>
  <c r="L111" i="47"/>
  <c r="K111" i="47"/>
  <c r="J8" i="47"/>
  <c r="K8" i="47"/>
  <c r="L8" i="47"/>
  <c r="V42" i="46"/>
  <c r="BS42" i="46"/>
  <c r="Q42" i="46"/>
  <c r="J72" i="20"/>
  <c r="L87" i="41"/>
  <c r="J87" i="41"/>
  <c r="K87" i="41"/>
  <c r="L61" i="41"/>
  <c r="K61" i="41"/>
  <c r="J61" i="41"/>
  <c r="K46" i="47"/>
  <c r="L46" i="47"/>
  <c r="J46" i="47"/>
  <c r="L54" i="41"/>
  <c r="K54" i="41"/>
  <c r="J54" i="41"/>
  <c r="I85" i="20"/>
  <c r="K85" i="20" s="1"/>
  <c r="I86" i="20"/>
  <c r="J86" i="20" s="1"/>
  <c r="P42" i="46"/>
  <c r="N12" i="45"/>
  <c r="M10" i="45"/>
  <c r="N10" i="45" s="1"/>
  <c r="J19" i="41"/>
  <c r="L19" i="41"/>
  <c r="K19" i="41"/>
  <c r="J84" i="47"/>
  <c r="L84" i="47"/>
  <c r="K84" i="47"/>
  <c r="L104" i="47"/>
  <c r="K104" i="47"/>
  <c r="J104" i="47"/>
  <c r="K97" i="20"/>
  <c r="K101" i="20"/>
  <c r="L101" i="20"/>
  <c r="J80" i="20"/>
  <c r="K80" i="20"/>
  <c r="L80" i="20"/>
  <c r="J67" i="20"/>
  <c r="K106" i="20"/>
  <c r="K81" i="20"/>
  <c r="K67" i="20"/>
  <c r="J59" i="20"/>
  <c r="K59" i="20"/>
  <c r="L81" i="20"/>
  <c r="J105" i="20"/>
  <c r="J98" i="20"/>
  <c r="L98" i="20"/>
  <c r="K98" i="20"/>
  <c r="J101" i="20"/>
  <c r="K93" i="20"/>
  <c r="K100" i="20"/>
  <c r="L100" i="20"/>
  <c r="J100" i="20"/>
  <c r="L108" i="20"/>
  <c r="K73" i="20"/>
  <c r="I91" i="20"/>
  <c r="K91" i="20" s="1"/>
  <c r="K108" i="20"/>
  <c r="K99" i="20"/>
  <c r="J99" i="20"/>
  <c r="L82" i="20"/>
  <c r="J82" i="20"/>
  <c r="K82" i="20"/>
  <c r="K68" i="20"/>
  <c r="J68" i="20"/>
  <c r="L68" i="20"/>
  <c r="L63" i="20"/>
  <c r="K63" i="20"/>
  <c r="J63" i="20"/>
  <c r="L76" i="20"/>
  <c r="K76" i="20"/>
  <c r="J76" i="20"/>
  <c r="L88" i="20"/>
  <c r="J88" i="20"/>
  <c r="K62" i="20"/>
  <c r="L62" i="20"/>
  <c r="K54" i="20"/>
  <c r="J54" i="20"/>
  <c r="L54" i="20"/>
  <c r="L87" i="20"/>
  <c r="J87" i="20"/>
  <c r="K87" i="20"/>
  <c r="J78" i="20"/>
  <c r="L78" i="20"/>
  <c r="L58" i="20"/>
  <c r="K58" i="20"/>
  <c r="J93" i="20"/>
  <c r="E22" i="51"/>
  <c r="E8" i="51"/>
  <c r="J154" i="20"/>
  <c r="D24" i="51"/>
  <c r="D10" i="51"/>
  <c r="F26" i="1" s="1"/>
  <c r="BR26" i="1" s="1"/>
  <c r="K154" i="20"/>
  <c r="K117" i="41"/>
  <c r="J117" i="41"/>
  <c r="L117" i="41"/>
  <c r="K121" i="41"/>
  <c r="L121" i="41"/>
  <c r="J121" i="41"/>
  <c r="J89" i="20"/>
  <c r="L89" i="20"/>
  <c r="K89" i="20"/>
  <c r="K38" i="47"/>
  <c r="L38" i="47"/>
  <c r="J38" i="47"/>
  <c r="J8" i="24"/>
  <c r="Y9" i="24"/>
  <c r="Z9" i="24"/>
  <c r="J15" i="24"/>
  <c r="U14" i="24"/>
  <c r="Z5" i="24"/>
  <c r="Y12" i="24"/>
  <c r="W12" i="24"/>
  <c r="U4" i="24"/>
  <c r="Z12" i="24"/>
  <c r="U10" i="24"/>
  <c r="V4" i="24"/>
  <c r="W10" i="24"/>
  <c r="Z15" i="24"/>
  <c r="U6" i="24"/>
  <c r="V14" i="24"/>
  <c r="Y8" i="24"/>
  <c r="Z13" i="24"/>
  <c r="X15" i="24"/>
  <c r="U7" i="24"/>
  <c r="V9" i="24"/>
  <c r="Z6" i="24"/>
  <c r="W14" i="24"/>
  <c r="W9" i="24"/>
  <c r="U11" i="24"/>
  <c r="U9" i="24"/>
  <c r="J84" i="20"/>
  <c r="K84" i="20"/>
  <c r="L84" i="20"/>
  <c r="L70" i="20"/>
  <c r="K70" i="20"/>
  <c r="J70" i="20"/>
  <c r="X14" i="24"/>
  <c r="J11" i="24"/>
  <c r="M7" i="24"/>
  <c r="M4" i="24"/>
  <c r="M15" i="24"/>
  <c r="M14" i="24"/>
  <c r="M5" i="24"/>
  <c r="J10" i="24"/>
  <c r="K11" i="24"/>
  <c r="K9" i="24"/>
  <c r="K5" i="24"/>
  <c r="K13" i="24"/>
  <c r="K8" i="24"/>
  <c r="K10" i="24"/>
  <c r="K7" i="24"/>
  <c r="J6" i="24"/>
  <c r="M12" i="24"/>
  <c r="M8" i="24"/>
  <c r="M11" i="24"/>
  <c r="J12" i="24"/>
  <c r="J9" i="24"/>
  <c r="M9" i="24"/>
  <c r="N5" i="24"/>
  <c r="J13" i="24"/>
  <c r="M10" i="24"/>
  <c r="J14" i="24"/>
  <c r="J7" i="24"/>
  <c r="K15" i="24"/>
  <c r="K14" i="24"/>
  <c r="N7" i="24"/>
  <c r="N14" i="24"/>
  <c r="N6" i="24"/>
  <c r="N8" i="24"/>
  <c r="K4" i="24"/>
  <c r="M13" i="24"/>
  <c r="N13" i="24"/>
  <c r="N15" i="24"/>
  <c r="N12" i="24"/>
  <c r="J5" i="24"/>
  <c r="N11" i="24"/>
  <c r="N9" i="24"/>
  <c r="K12" i="24"/>
  <c r="J4" i="24"/>
  <c r="N10" i="24"/>
  <c r="N4" i="24"/>
  <c r="K6" i="24"/>
  <c r="Y11" i="24"/>
  <c r="Y6" i="24"/>
  <c r="V6" i="24"/>
  <c r="Y7" i="24"/>
  <c r="Z10" i="24"/>
  <c r="W15" i="24"/>
  <c r="V11" i="24"/>
  <c r="W8" i="24"/>
  <c r="V12" i="24"/>
  <c r="Y4" i="24"/>
  <c r="V13" i="24"/>
  <c r="V5" i="24"/>
  <c r="V7" i="24"/>
  <c r="X10" i="24"/>
  <c r="X4" i="24"/>
  <c r="Y10" i="24"/>
  <c r="Y5" i="24"/>
  <c r="Y14" i="24"/>
  <c r="V10" i="24"/>
  <c r="Z7" i="24"/>
  <c r="Z8" i="24"/>
  <c r="W7" i="24"/>
  <c r="W5" i="24"/>
  <c r="Z14" i="24"/>
  <c r="U15" i="24"/>
  <c r="U12" i="24"/>
  <c r="X11" i="24"/>
  <c r="X12" i="24"/>
  <c r="X5" i="24"/>
  <c r="V15" i="24"/>
  <c r="V8" i="24"/>
  <c r="Y13" i="24"/>
  <c r="Y15" i="24"/>
  <c r="Z4" i="24"/>
  <c r="W13" i="24"/>
  <c r="W4" i="24"/>
  <c r="W6" i="24"/>
  <c r="Z11" i="24"/>
  <c r="W11" i="24"/>
  <c r="U13" i="24"/>
  <c r="U5" i="24"/>
  <c r="X13" i="24"/>
  <c r="X6" i="24"/>
  <c r="X9" i="24"/>
  <c r="F23" i="23"/>
  <c r="F9" i="23"/>
  <c r="D23" i="23"/>
  <c r="D9" i="23"/>
  <c r="E11" i="23"/>
  <c r="E25" i="23"/>
  <c r="C11" i="23"/>
  <c r="C25" i="23"/>
  <c r="F23" i="53"/>
  <c r="F9" i="53"/>
  <c r="D23" i="53"/>
  <c r="D9" i="53"/>
  <c r="C11" i="53"/>
  <c r="C25" i="53"/>
  <c r="E11" i="53"/>
  <c r="E25" i="53"/>
  <c r="E11" i="52"/>
  <c r="E25" i="52"/>
  <c r="C11" i="52"/>
  <c r="C25" i="52"/>
  <c r="F23" i="52"/>
  <c r="F9" i="52"/>
  <c r="D23" i="52"/>
  <c r="D9" i="52"/>
  <c r="J144" i="20"/>
  <c r="K144" i="20"/>
  <c r="L74" i="20"/>
  <c r="J74" i="20"/>
  <c r="K74" i="20"/>
  <c r="K126" i="20"/>
  <c r="L126" i="20"/>
  <c r="J126" i="20"/>
  <c r="K142" i="20"/>
  <c r="L142" i="20"/>
  <c r="J142" i="20"/>
  <c r="K161" i="20"/>
  <c r="J161" i="20"/>
  <c r="L161" i="20"/>
  <c r="J95" i="20"/>
  <c r="L95" i="20"/>
  <c r="K95" i="20"/>
  <c r="L96" i="20"/>
  <c r="J96" i="20"/>
  <c r="K114" i="20"/>
  <c r="L114" i="20"/>
  <c r="J114" i="20"/>
  <c r="K69" i="20"/>
  <c r="L69" i="20"/>
  <c r="J69" i="20"/>
  <c r="K140" i="20"/>
  <c r="J140" i="20"/>
  <c r="L140" i="20"/>
  <c r="K141" i="20"/>
  <c r="J141" i="20"/>
  <c r="L141" i="20"/>
  <c r="L155" i="20"/>
  <c r="J155" i="20"/>
  <c r="J129" i="47"/>
  <c r="L129" i="47"/>
  <c r="K129" i="47"/>
  <c r="L65" i="20"/>
  <c r="K65" i="20"/>
  <c r="J65" i="20"/>
  <c r="L107" i="20"/>
  <c r="K107" i="20"/>
  <c r="J107" i="20"/>
  <c r="K159" i="20"/>
  <c r="J159" i="20"/>
  <c r="L159" i="20"/>
  <c r="L127" i="20"/>
  <c r="J127" i="20"/>
  <c r="K127" i="20"/>
  <c r="L119" i="20"/>
  <c r="J119" i="20"/>
  <c r="K119" i="20"/>
  <c r="J83" i="20"/>
  <c r="K83" i="20"/>
  <c r="L83" i="20"/>
  <c r="L115" i="20"/>
  <c r="K115" i="20"/>
  <c r="J115" i="20"/>
  <c r="P52" i="40"/>
  <c r="BS52" i="40"/>
  <c r="Q52" i="40"/>
  <c r="R52" i="40"/>
  <c r="R15" i="24" s="1"/>
  <c r="S52" i="40"/>
  <c r="S15" i="24" s="1"/>
  <c r="T52" i="40"/>
  <c r="T15" i="24" s="1"/>
  <c r="X52" i="40"/>
  <c r="Z52" i="40"/>
  <c r="V52" i="40"/>
  <c r="Y52" i="40"/>
  <c r="BS45" i="40"/>
  <c r="V45" i="40"/>
  <c r="P45" i="40"/>
  <c r="Q45" i="40"/>
  <c r="P43" i="40"/>
  <c r="BS43" i="40"/>
  <c r="V43" i="40"/>
  <c r="Q43" i="40"/>
  <c r="BS35" i="40"/>
  <c r="V35" i="40"/>
  <c r="Q35" i="40"/>
  <c r="P35" i="40"/>
  <c r="BS27" i="40"/>
  <c r="V27" i="40"/>
  <c r="Q27" i="40"/>
  <c r="P27" i="40"/>
  <c r="P17" i="40"/>
  <c r="Q17" i="40"/>
  <c r="BS17" i="40"/>
  <c r="V17" i="40"/>
  <c r="BS15" i="40"/>
  <c r="V15" i="40"/>
  <c r="P15" i="40"/>
  <c r="Q15" i="40"/>
  <c r="V11" i="40"/>
  <c r="BS11" i="40"/>
  <c r="Q11" i="40"/>
  <c r="P11" i="40"/>
  <c r="P55" i="34"/>
  <c r="BS55" i="34"/>
  <c r="V55" i="34"/>
  <c r="Q55" i="34"/>
  <c r="BS27" i="34"/>
  <c r="V27" i="34"/>
  <c r="P27" i="34"/>
  <c r="Q27" i="34"/>
  <c r="V49" i="1"/>
  <c r="BS49" i="1"/>
  <c r="Q49" i="1"/>
  <c r="P49" i="1"/>
  <c r="V16" i="1"/>
  <c r="BS16" i="1"/>
  <c r="Q16" i="1"/>
  <c r="P16" i="1"/>
  <c r="BS30" i="40"/>
  <c r="Q30" i="40"/>
  <c r="V30" i="40"/>
  <c r="P30" i="40"/>
  <c r="K139" i="47"/>
  <c r="J139" i="47"/>
  <c r="L139" i="47"/>
  <c r="J36" i="47"/>
  <c r="L36" i="47"/>
  <c r="K36" i="47"/>
  <c r="L65" i="47"/>
  <c r="J65" i="47"/>
  <c r="K65" i="47"/>
  <c r="J140" i="47"/>
  <c r="L140" i="47"/>
  <c r="K140" i="47"/>
  <c r="AA67" i="25"/>
  <c r="Z47" i="25"/>
  <c r="Z82" i="25"/>
  <c r="AA10" i="25"/>
  <c r="Z73" i="25"/>
  <c r="AA148" i="25"/>
  <c r="Z20" i="25"/>
  <c r="AA16" i="25"/>
  <c r="AA126" i="25"/>
  <c r="Z69" i="25"/>
  <c r="AA53" i="25"/>
  <c r="Z57" i="25"/>
  <c r="AA61" i="25"/>
  <c r="AA75" i="25"/>
  <c r="Z142" i="25"/>
  <c r="Z70" i="25"/>
  <c r="Z84" i="25"/>
  <c r="AA56" i="25"/>
  <c r="Z17" i="25"/>
  <c r="Z104" i="25"/>
  <c r="AA112" i="25"/>
  <c r="Z151" i="25"/>
  <c r="Z56" i="25"/>
  <c r="AA50" i="25"/>
  <c r="AA109" i="25"/>
  <c r="Z97" i="25"/>
  <c r="AA86" i="25"/>
  <c r="AA72" i="25"/>
  <c r="AA73" i="25"/>
  <c r="AA62" i="25"/>
  <c r="AA119" i="25"/>
  <c r="AA152" i="25"/>
  <c r="Z86" i="25"/>
  <c r="AA100" i="25"/>
  <c r="AA42" i="25"/>
  <c r="Z37" i="25"/>
  <c r="AB37" i="25" s="1"/>
  <c r="Z58" i="25"/>
  <c r="Z112" i="25"/>
  <c r="AA21" i="25"/>
  <c r="AA83" i="25"/>
  <c r="AA124" i="25"/>
  <c r="AA85" i="25"/>
  <c r="AA63" i="25"/>
  <c r="AA156" i="25"/>
  <c r="Z60" i="25"/>
  <c r="AA87" i="25"/>
  <c r="Z113" i="25"/>
  <c r="Z11" i="25"/>
  <c r="AA114" i="25"/>
  <c r="AA70" i="25"/>
  <c r="Z101" i="25"/>
  <c r="Z115" i="25"/>
  <c r="AA51" i="25"/>
  <c r="AA125" i="25"/>
  <c r="AA135" i="25"/>
  <c r="AA151" i="25"/>
  <c r="Z121" i="25"/>
  <c r="Z109" i="25"/>
  <c r="Z98" i="25"/>
  <c r="AA58" i="25"/>
  <c r="Z52" i="25"/>
  <c r="Z137" i="25"/>
  <c r="Z22" i="25"/>
  <c r="Z141" i="25"/>
  <c r="Z96" i="25"/>
  <c r="AA80" i="25"/>
  <c r="Z71" i="25"/>
  <c r="AA116" i="25"/>
  <c r="AA44" i="25"/>
  <c r="AA47" i="25"/>
  <c r="Z45" i="25"/>
  <c r="AA110" i="25"/>
  <c r="AA111" i="25"/>
  <c r="AA74" i="25"/>
  <c r="AA77" i="25"/>
  <c r="Z88" i="25"/>
  <c r="Z53" i="25"/>
  <c r="Z103" i="25"/>
  <c r="Z99" i="25"/>
  <c r="AA84" i="25"/>
  <c r="Z124" i="25"/>
  <c r="Z102" i="25"/>
  <c r="AA101" i="25"/>
  <c r="Z125" i="25"/>
  <c r="Z108" i="25"/>
  <c r="AA129" i="25"/>
  <c r="AA158" i="25"/>
  <c r="AA35" i="25"/>
  <c r="Z4" i="25"/>
  <c r="AA104" i="25"/>
  <c r="Z10" i="25"/>
  <c r="Z5" i="25"/>
  <c r="Z100" i="25"/>
  <c r="AA64" i="25"/>
  <c r="Z83" i="25"/>
  <c r="AA122" i="25"/>
  <c r="Z77" i="25"/>
  <c r="AA102" i="25"/>
  <c r="AA121" i="25"/>
  <c r="Z149" i="25"/>
  <c r="AA93" i="25"/>
  <c r="AA49" i="25"/>
  <c r="AA69" i="25"/>
  <c r="Z18" i="25"/>
  <c r="Z72" i="25"/>
  <c r="Z135" i="25"/>
  <c r="Z95" i="25"/>
  <c r="Z23" i="25"/>
  <c r="AA137" i="25"/>
  <c r="Z150" i="25"/>
  <c r="Z44" i="25"/>
  <c r="Z19" i="25"/>
  <c r="AA48" i="25"/>
  <c r="AA97" i="25"/>
  <c r="AA81" i="25"/>
  <c r="AA31" i="25"/>
  <c r="AA59" i="25"/>
  <c r="Z62" i="25"/>
  <c r="AA115" i="25"/>
  <c r="Z119" i="25"/>
  <c r="AA118" i="25"/>
  <c r="Z116" i="25"/>
  <c r="AA117" i="25"/>
  <c r="AA149" i="25"/>
  <c r="AA36" i="25"/>
  <c r="AA8" i="25"/>
  <c r="AA128" i="25"/>
  <c r="AA60" i="25"/>
  <c r="AA20" i="25"/>
  <c r="AA98" i="25"/>
  <c r="AA134" i="25"/>
  <c r="Z34" i="25"/>
  <c r="Z63" i="25"/>
  <c r="AA14" i="25"/>
  <c r="AA71" i="25"/>
  <c r="Z51" i="25"/>
  <c r="Z75" i="25"/>
  <c r="Z123" i="25"/>
  <c r="Z8" i="25"/>
  <c r="Z78" i="25"/>
  <c r="Z87" i="25"/>
  <c r="AA12" i="25"/>
  <c r="Z122" i="25"/>
  <c r="Z46" i="25"/>
  <c r="AA99" i="25"/>
  <c r="AA123" i="25"/>
  <c r="AA11" i="25"/>
  <c r="Z32" i="25"/>
  <c r="Z61" i="25"/>
  <c r="AB61" i="25" s="1"/>
  <c r="AA89" i="25"/>
  <c r="AA45" i="25"/>
  <c r="AA32" i="25"/>
  <c r="AA4" i="25"/>
  <c r="Z49" i="25"/>
  <c r="AA34" i="25"/>
  <c r="AA6" i="25"/>
  <c r="AA7" i="25"/>
  <c r="Z21" i="25"/>
  <c r="AA78" i="25"/>
  <c r="Z48" i="25"/>
  <c r="Z110" i="25"/>
  <c r="Z134" i="25"/>
  <c r="AA46" i="25"/>
  <c r="AA136" i="25"/>
  <c r="AA23" i="25"/>
  <c r="Z111" i="25"/>
  <c r="AA88" i="25"/>
  <c r="AA140" i="25"/>
  <c r="Z117" i="25"/>
  <c r="AA95" i="25"/>
  <c r="AA33" i="25"/>
  <c r="AA18" i="25"/>
  <c r="AA19" i="25"/>
  <c r="AA57" i="25"/>
  <c r="Z35" i="25"/>
  <c r="AA76" i="25"/>
  <c r="Z36" i="25"/>
  <c r="AA154" i="25"/>
  <c r="AA52" i="25"/>
  <c r="AA139" i="25"/>
  <c r="AA17" i="25"/>
  <c r="Z85" i="25"/>
  <c r="Z114" i="25"/>
  <c r="AA82" i="25"/>
  <c r="Z31" i="25"/>
  <c r="Z118" i="25"/>
  <c r="AB118" i="25" s="1"/>
  <c r="AA22" i="25"/>
  <c r="Z9" i="25"/>
  <c r="Z7" i="25"/>
  <c r="AA138" i="25"/>
  <c r="AA103" i="25"/>
  <c r="AA96" i="25"/>
  <c r="Z89" i="25"/>
  <c r="AA13" i="25"/>
  <c r="Z147" i="25"/>
  <c r="Z148" i="25"/>
  <c r="Z76" i="25"/>
  <c r="AA37" i="25"/>
  <c r="AA147" i="25"/>
  <c r="AA142" i="25"/>
  <c r="AA108" i="25"/>
  <c r="Z59" i="25"/>
  <c r="Z139" i="25"/>
  <c r="Z140" i="25"/>
  <c r="AA113" i="25"/>
  <c r="Z30" i="25"/>
  <c r="AA5" i="25"/>
  <c r="Z74" i="25"/>
  <c r="Z138" i="25"/>
  <c r="Z152" i="25"/>
  <c r="Z6" i="25"/>
  <c r="Z33" i="25"/>
  <c r="AA9" i="25"/>
  <c r="AA150" i="25"/>
  <c r="AA43" i="25"/>
  <c r="Z136" i="25"/>
  <c r="AA28" i="25"/>
  <c r="Z126" i="25"/>
  <c r="Z43" i="25"/>
  <c r="Z50" i="25"/>
  <c r="AA30" i="25"/>
  <c r="AA141" i="25"/>
  <c r="BR51" i="40"/>
  <c r="U51" i="40"/>
  <c r="G51" i="40"/>
  <c r="H51" i="40"/>
  <c r="BR36" i="40"/>
  <c r="U36" i="40"/>
  <c r="H36" i="40"/>
  <c r="G36" i="40"/>
  <c r="J36" i="40"/>
  <c r="P12" i="24" s="1"/>
  <c r="I36" i="40"/>
  <c r="O12" i="24" s="1"/>
  <c r="K36" i="40"/>
  <c r="Q12" i="24" s="1"/>
  <c r="G28" i="40"/>
  <c r="H28" i="40"/>
  <c r="BR28" i="40"/>
  <c r="U28" i="40"/>
  <c r="J28" i="40"/>
  <c r="P6" i="24" s="1"/>
  <c r="I28" i="40"/>
  <c r="O6" i="24" s="1"/>
  <c r="K28" i="40"/>
  <c r="Q6" i="24" s="1"/>
  <c r="BR23" i="40"/>
  <c r="U23" i="40"/>
  <c r="H23" i="40"/>
  <c r="G23" i="40"/>
  <c r="U42" i="1"/>
  <c r="N13" i="10"/>
  <c r="M10" i="10"/>
  <c r="N10" i="10" s="1"/>
  <c r="K106" i="35"/>
  <c r="L106" i="35"/>
  <c r="J106" i="35"/>
  <c r="J18" i="35"/>
  <c r="K18" i="35"/>
  <c r="L18" i="35"/>
  <c r="BS44" i="34"/>
  <c r="V44" i="34"/>
  <c r="P44" i="34"/>
  <c r="Q44" i="34"/>
  <c r="R44" i="34"/>
  <c r="L13" i="24" s="1"/>
  <c r="X44" i="34"/>
  <c r="L31" i="35"/>
  <c r="J31" i="35"/>
  <c r="K31" i="35"/>
  <c r="J153" i="47"/>
  <c r="L153" i="47"/>
  <c r="K153" i="47"/>
  <c r="J35" i="47"/>
  <c r="K35" i="47"/>
  <c r="L35" i="47"/>
  <c r="L64" i="47"/>
  <c r="J64" i="47"/>
  <c r="K64" i="47"/>
  <c r="G34" i="34"/>
  <c r="BR34" i="34"/>
  <c r="U34" i="34"/>
  <c r="H34" i="34"/>
  <c r="BR49" i="34"/>
  <c r="U49" i="34"/>
  <c r="H49" i="34"/>
  <c r="G49" i="34"/>
  <c r="BR45" i="34"/>
  <c r="U45" i="34"/>
  <c r="G45" i="34"/>
  <c r="H45" i="34"/>
  <c r="U21" i="34"/>
  <c r="G21" i="34"/>
  <c r="BR21" i="34"/>
  <c r="H21" i="34"/>
  <c r="U37" i="34"/>
  <c r="BR37" i="34"/>
  <c r="G37" i="34"/>
  <c r="H37" i="34"/>
  <c r="BR13" i="34"/>
  <c r="U13" i="34"/>
  <c r="G13" i="34"/>
  <c r="H13" i="34"/>
  <c r="BR28" i="34"/>
  <c r="U28" i="34"/>
  <c r="G28" i="34"/>
  <c r="H28" i="34"/>
  <c r="I28" i="34"/>
  <c r="I6" i="24" s="1"/>
  <c r="BR30" i="34"/>
  <c r="U30" i="34"/>
  <c r="H30" i="34"/>
  <c r="G30" i="34"/>
  <c r="H38" i="1"/>
  <c r="U38" i="1"/>
  <c r="BR38" i="1"/>
  <c r="G38" i="1"/>
  <c r="U28" i="1"/>
  <c r="BR28" i="1"/>
  <c r="H28" i="1"/>
  <c r="G28" i="1"/>
  <c r="BR21" i="1"/>
  <c r="U21" i="1"/>
  <c r="G21" i="1"/>
  <c r="H21" i="1"/>
  <c r="U34" i="1"/>
  <c r="BR34" i="1"/>
  <c r="G34" i="1"/>
  <c r="H34" i="1"/>
  <c r="G118" i="25"/>
  <c r="U24" i="1"/>
  <c r="BR24" i="1"/>
  <c r="G24" i="1"/>
  <c r="H24" i="1"/>
  <c r="U19" i="1"/>
  <c r="BR19" i="1"/>
  <c r="G19" i="1"/>
  <c r="H19" i="1"/>
  <c r="BR47" i="1"/>
  <c r="U47" i="1"/>
  <c r="G47" i="1"/>
  <c r="H47" i="1"/>
  <c r="BR45" i="1"/>
  <c r="U45" i="1"/>
  <c r="G45" i="1"/>
  <c r="H45" i="1"/>
  <c r="BR10" i="1"/>
  <c r="U10" i="1"/>
  <c r="G10" i="1"/>
  <c r="H10" i="1"/>
  <c r="V11" i="1"/>
  <c r="BS11" i="1"/>
  <c r="Q11" i="1"/>
  <c r="P11" i="1"/>
  <c r="I12" i="47"/>
  <c r="L17" i="47"/>
  <c r="K17" i="47"/>
  <c r="J17" i="47"/>
  <c r="L24" i="47"/>
  <c r="K24" i="47"/>
  <c r="J24" i="47"/>
  <c r="L37" i="47"/>
  <c r="J37" i="47"/>
  <c r="K37" i="47"/>
  <c r="K29" i="41"/>
  <c r="J29" i="41"/>
  <c r="L29" i="41"/>
  <c r="K51" i="41"/>
  <c r="L51" i="41"/>
  <c r="J51" i="41"/>
  <c r="L16" i="35"/>
  <c r="K16" i="35"/>
  <c r="J16" i="35"/>
  <c r="K57" i="35"/>
  <c r="J57" i="35"/>
  <c r="L57" i="35"/>
  <c r="K75" i="35"/>
  <c r="J75" i="35"/>
  <c r="L75" i="35"/>
  <c r="J101" i="35"/>
  <c r="K101" i="35"/>
  <c r="L101" i="35"/>
  <c r="J148" i="35"/>
  <c r="K148" i="35"/>
  <c r="L148" i="35"/>
  <c r="K160" i="20"/>
  <c r="J160" i="20"/>
  <c r="L160" i="20"/>
  <c r="J110" i="20"/>
  <c r="L110" i="20"/>
  <c r="K110" i="20"/>
  <c r="J118" i="20"/>
  <c r="K118" i="20"/>
  <c r="L118" i="20"/>
  <c r="J120" i="20"/>
  <c r="L120" i="20"/>
  <c r="K120" i="20"/>
  <c r="BS46" i="34"/>
  <c r="V46" i="34"/>
  <c r="P46" i="34"/>
  <c r="Q46" i="34"/>
  <c r="BS35" i="34"/>
  <c r="V35" i="34"/>
  <c r="P35" i="34"/>
  <c r="Q35" i="34"/>
  <c r="BS48" i="34"/>
  <c r="V48" i="34"/>
  <c r="Q48" i="34"/>
  <c r="P48" i="34"/>
  <c r="R48" i="34"/>
  <c r="L14" i="24" s="1"/>
  <c r="X48" i="34"/>
  <c r="P20" i="34"/>
  <c r="BS20" i="34"/>
  <c r="V20" i="34"/>
  <c r="Q20" i="34"/>
  <c r="R20" i="34"/>
  <c r="L5" i="24" s="1"/>
  <c r="X20" i="34"/>
  <c r="BS36" i="34"/>
  <c r="V36" i="34"/>
  <c r="P36" i="34"/>
  <c r="Q36" i="34"/>
  <c r="R36" i="34"/>
  <c r="L12" i="24" s="1"/>
  <c r="X36" i="34"/>
  <c r="BS52" i="34"/>
  <c r="Q52" i="34"/>
  <c r="V52" i="34"/>
  <c r="P52" i="34"/>
  <c r="R52" i="34"/>
  <c r="L15" i="24" s="1"/>
  <c r="X52" i="34"/>
  <c r="BS12" i="34"/>
  <c r="V12" i="34"/>
  <c r="Q12" i="34"/>
  <c r="R12" i="34"/>
  <c r="L9" i="24" s="1"/>
  <c r="P12" i="34"/>
  <c r="X12" i="34"/>
  <c r="BS31" i="34"/>
  <c r="V31" i="34"/>
  <c r="P31" i="34"/>
  <c r="Q31" i="34"/>
  <c r="P29" i="34"/>
  <c r="BS29" i="34"/>
  <c r="V29" i="34"/>
  <c r="Q29" i="34"/>
  <c r="U14" i="1"/>
  <c r="BR14" i="1"/>
  <c r="H14" i="1"/>
  <c r="G14" i="1"/>
  <c r="BR17" i="1"/>
  <c r="U17" i="1"/>
  <c r="G17" i="1"/>
  <c r="H17" i="1"/>
  <c r="G18" i="1"/>
  <c r="U18" i="1"/>
  <c r="BR18" i="1"/>
  <c r="H18" i="1"/>
  <c r="U40" i="1"/>
  <c r="G40" i="1"/>
  <c r="BR40" i="1"/>
  <c r="H40" i="1"/>
  <c r="U11" i="34"/>
  <c r="G11" i="34"/>
  <c r="BR11" i="34"/>
  <c r="H11" i="34"/>
  <c r="BR32" i="34"/>
  <c r="U32" i="34"/>
  <c r="G32" i="34"/>
  <c r="H32" i="34"/>
  <c r="I32" i="34"/>
  <c r="I11" i="24" s="1"/>
  <c r="BR51" i="34"/>
  <c r="U51" i="34"/>
  <c r="H51" i="34"/>
  <c r="G51" i="34"/>
  <c r="BR23" i="34"/>
  <c r="U23" i="34"/>
  <c r="H23" i="34"/>
  <c r="G23" i="34"/>
  <c r="BR38" i="34"/>
  <c r="U38" i="34"/>
  <c r="H38" i="34"/>
  <c r="G38" i="34"/>
  <c r="BR8" i="34"/>
  <c r="U8" i="34"/>
  <c r="G8" i="34"/>
  <c r="I8" i="34"/>
  <c r="I8" i="24" s="1"/>
  <c r="H8" i="34"/>
  <c r="BR54" i="34"/>
  <c r="U54" i="34"/>
  <c r="G54" i="34"/>
  <c r="H54" i="34"/>
  <c r="G53" i="34"/>
  <c r="U53" i="34"/>
  <c r="BR53" i="34"/>
  <c r="H53" i="34"/>
  <c r="BR18" i="34"/>
  <c r="U18" i="34"/>
  <c r="H18" i="34"/>
  <c r="G18" i="34"/>
  <c r="BR16" i="34"/>
  <c r="U16" i="34"/>
  <c r="H16" i="34"/>
  <c r="G16" i="34"/>
  <c r="I16" i="34"/>
  <c r="I4" i="24" s="1"/>
  <c r="BR26" i="34"/>
  <c r="U26" i="34"/>
  <c r="H26" i="34"/>
  <c r="G26" i="34"/>
  <c r="U41" i="34"/>
  <c r="BR41" i="34"/>
  <c r="H41" i="34"/>
  <c r="G41" i="34"/>
  <c r="G40" i="34"/>
  <c r="BR40" i="34"/>
  <c r="U40" i="34"/>
  <c r="H40" i="34"/>
  <c r="I40" i="34"/>
  <c r="I10" i="24" s="1"/>
  <c r="BR15" i="34"/>
  <c r="G15" i="34"/>
  <c r="U15" i="34"/>
  <c r="H15" i="34"/>
  <c r="BR50" i="40"/>
  <c r="U50" i="40"/>
  <c r="G50" i="40"/>
  <c r="H50" i="40"/>
  <c r="U16" i="40"/>
  <c r="BR16" i="40"/>
  <c r="G16" i="40"/>
  <c r="H16" i="40"/>
  <c r="I16" i="40"/>
  <c r="O4" i="24" s="1"/>
  <c r="J16" i="40"/>
  <c r="P4" i="24" s="1"/>
  <c r="K16" i="40"/>
  <c r="Q4" i="24" s="1"/>
  <c r="U18" i="40"/>
  <c r="BR18" i="40"/>
  <c r="G18" i="40"/>
  <c r="H18" i="40"/>
  <c r="U40" i="40"/>
  <c r="BR40" i="40"/>
  <c r="I40" i="40"/>
  <c r="O10" i="24" s="1"/>
  <c r="G40" i="40"/>
  <c r="H40" i="40"/>
  <c r="J40" i="40"/>
  <c r="P10" i="24" s="1"/>
  <c r="K40" i="40"/>
  <c r="Q10" i="24" s="1"/>
  <c r="BR29" i="40"/>
  <c r="U29" i="40"/>
  <c r="G29" i="40"/>
  <c r="H29" i="40"/>
  <c r="H14" i="40"/>
  <c r="BR14" i="40"/>
  <c r="G14" i="40"/>
  <c r="U14" i="40"/>
  <c r="U44" i="40"/>
  <c r="BR44" i="40"/>
  <c r="H44" i="40"/>
  <c r="G44" i="40"/>
  <c r="K44" i="40"/>
  <c r="Q13" i="24" s="1"/>
  <c r="I44" i="40"/>
  <c r="O13" i="24" s="1"/>
  <c r="J44" i="40"/>
  <c r="P13" i="24" s="1"/>
  <c r="BR10" i="40"/>
  <c r="U10" i="40"/>
  <c r="H10" i="40"/>
  <c r="G10" i="40"/>
  <c r="BR9" i="40"/>
  <c r="U9" i="40"/>
  <c r="H9" i="40"/>
  <c r="G9" i="40"/>
  <c r="U55" i="40"/>
  <c r="BR55" i="40"/>
  <c r="G55" i="40"/>
  <c r="H55" i="40"/>
  <c r="G54" i="40"/>
  <c r="U54" i="40"/>
  <c r="BR54" i="40"/>
  <c r="H54" i="40"/>
  <c r="U53" i="40"/>
  <c r="BR53" i="40"/>
  <c r="G53" i="40"/>
  <c r="H53" i="40"/>
  <c r="U13" i="40"/>
  <c r="BR13" i="40"/>
  <c r="H13" i="40"/>
  <c r="G13" i="40"/>
  <c r="U33" i="40"/>
  <c r="BR33" i="40"/>
  <c r="G33" i="40"/>
  <c r="H33" i="40"/>
  <c r="U32" i="40"/>
  <c r="BR32" i="40"/>
  <c r="H32" i="40"/>
  <c r="G32" i="40"/>
  <c r="I32" i="40"/>
  <c r="O11" i="24" s="1"/>
  <c r="J32" i="40"/>
  <c r="P11" i="24" s="1"/>
  <c r="K32" i="40"/>
  <c r="Q11" i="24" s="1"/>
  <c r="G8" i="46"/>
  <c r="U8" i="46"/>
  <c r="I8" i="46"/>
  <c r="U8" i="24" s="1"/>
  <c r="BR8" i="46"/>
  <c r="H8" i="46"/>
  <c r="J142" i="47"/>
  <c r="L142" i="47"/>
  <c r="K142" i="47"/>
  <c r="U29" i="1"/>
  <c r="BR29" i="1"/>
  <c r="H29" i="1"/>
  <c r="G29" i="1"/>
  <c r="G31" i="1"/>
  <c r="U31" i="1"/>
  <c r="BR31" i="1"/>
  <c r="H31" i="1"/>
  <c r="U20" i="1"/>
  <c r="BR20" i="1"/>
  <c r="H20" i="1"/>
  <c r="G20" i="1"/>
  <c r="U36" i="1"/>
  <c r="BR36" i="1"/>
  <c r="G36" i="1"/>
  <c r="H36" i="1"/>
  <c r="U35" i="1"/>
  <c r="BR35" i="1"/>
  <c r="H35" i="1"/>
  <c r="G35" i="1"/>
  <c r="U32" i="1"/>
  <c r="G32" i="1"/>
  <c r="BR32" i="1"/>
  <c r="H32" i="1"/>
  <c r="U48" i="1"/>
  <c r="BR48" i="1"/>
  <c r="G48" i="1"/>
  <c r="H48" i="1"/>
  <c r="U46" i="1"/>
  <c r="BR46" i="1"/>
  <c r="H46" i="1"/>
  <c r="G46" i="1"/>
  <c r="H44" i="1"/>
  <c r="U44" i="1"/>
  <c r="G44" i="1"/>
  <c r="BR44" i="1"/>
  <c r="U53" i="1"/>
  <c r="G53" i="1"/>
  <c r="BR53" i="1"/>
  <c r="H53" i="1"/>
  <c r="U52" i="1"/>
  <c r="BR52" i="1"/>
  <c r="H52" i="1"/>
  <c r="G52" i="1"/>
  <c r="BR8" i="1"/>
  <c r="U8" i="1"/>
  <c r="H8" i="1"/>
  <c r="G8" i="1"/>
  <c r="U9" i="1"/>
  <c r="BR9" i="1"/>
  <c r="G9" i="1"/>
  <c r="H9" i="1"/>
  <c r="BR9" i="34"/>
  <c r="U9" i="34"/>
  <c r="H9" i="34"/>
  <c r="G9" i="34"/>
  <c r="G33" i="34"/>
  <c r="U33" i="34"/>
  <c r="BR33" i="34"/>
  <c r="H33" i="34"/>
  <c r="G50" i="34"/>
  <c r="U50" i="34"/>
  <c r="H50" i="34"/>
  <c r="BR50" i="34"/>
  <c r="BR22" i="34"/>
  <c r="U22" i="34"/>
  <c r="G22" i="34"/>
  <c r="H22" i="34"/>
  <c r="BR39" i="34"/>
  <c r="U39" i="34"/>
  <c r="G39" i="34"/>
  <c r="H39" i="34"/>
  <c r="BR10" i="34"/>
  <c r="U10" i="34"/>
  <c r="H10" i="34"/>
  <c r="G10" i="34"/>
  <c r="BR19" i="34"/>
  <c r="H19" i="34"/>
  <c r="U19" i="34"/>
  <c r="G19" i="34"/>
  <c r="U17" i="34"/>
  <c r="BR17" i="34"/>
  <c r="H17" i="34"/>
  <c r="G17" i="34"/>
  <c r="G25" i="34"/>
  <c r="U25" i="34"/>
  <c r="BR25" i="34"/>
  <c r="H25" i="34"/>
  <c r="BR24" i="34"/>
  <c r="U24" i="34"/>
  <c r="H24" i="34"/>
  <c r="G24" i="34"/>
  <c r="I24" i="34"/>
  <c r="I7" i="24" s="1"/>
  <c r="BR43" i="34"/>
  <c r="G43" i="34"/>
  <c r="H43" i="34"/>
  <c r="U43" i="34"/>
  <c r="BR42" i="34"/>
  <c r="U42" i="34"/>
  <c r="H42" i="34"/>
  <c r="G42" i="34"/>
  <c r="BR14" i="34"/>
  <c r="U14" i="34"/>
  <c r="H14" i="34"/>
  <c r="G14" i="34"/>
  <c r="G49" i="40"/>
  <c r="BR49" i="40"/>
  <c r="U49" i="40"/>
  <c r="H49" i="40"/>
  <c r="BR48" i="40"/>
  <c r="H48" i="40"/>
  <c r="U48" i="40"/>
  <c r="G48" i="40"/>
  <c r="I48" i="40"/>
  <c r="O14" i="24" s="1"/>
  <c r="J48" i="40"/>
  <c r="P14" i="24" s="1"/>
  <c r="K48" i="40"/>
  <c r="Q14" i="24" s="1"/>
  <c r="U19" i="40"/>
  <c r="G19" i="40"/>
  <c r="BR19" i="40"/>
  <c r="H19" i="40"/>
  <c r="U41" i="40"/>
  <c r="BR41" i="40"/>
  <c r="G41" i="40"/>
  <c r="H41" i="40"/>
  <c r="U22" i="40"/>
  <c r="BR22" i="40"/>
  <c r="H22" i="40"/>
  <c r="G22" i="40"/>
  <c r="BR39" i="40"/>
  <c r="U39" i="40"/>
  <c r="G39" i="40"/>
  <c r="H39" i="40"/>
  <c r="BR21" i="40"/>
  <c r="U21" i="40"/>
  <c r="H21" i="40"/>
  <c r="G21" i="40"/>
  <c r="BR31" i="40"/>
  <c r="U31" i="40"/>
  <c r="G31" i="40"/>
  <c r="H31" i="40"/>
  <c r="G47" i="40"/>
  <c r="H47" i="40"/>
  <c r="U47" i="40"/>
  <c r="BR47" i="40"/>
  <c r="U46" i="40"/>
  <c r="BR46" i="40"/>
  <c r="G46" i="40"/>
  <c r="H46" i="40"/>
  <c r="G20" i="40"/>
  <c r="BR20" i="40"/>
  <c r="H20" i="40"/>
  <c r="U20" i="40"/>
  <c r="I20" i="40"/>
  <c r="O5" i="24" s="1"/>
  <c r="J20" i="40"/>
  <c r="P5" i="24" s="1"/>
  <c r="K20" i="40"/>
  <c r="Q5" i="24" s="1"/>
  <c r="BR42" i="40"/>
  <c r="U42" i="40"/>
  <c r="G42" i="40"/>
  <c r="H42" i="40"/>
  <c r="U34" i="40"/>
  <c r="BR34" i="40"/>
  <c r="H34" i="40"/>
  <c r="G34" i="40"/>
  <c r="U25" i="40"/>
  <c r="BR25" i="40"/>
  <c r="G25" i="40"/>
  <c r="H25" i="40"/>
  <c r="H24" i="40"/>
  <c r="U24" i="40"/>
  <c r="G24" i="40"/>
  <c r="BR24" i="40"/>
  <c r="J24" i="40"/>
  <c r="P7" i="24" s="1"/>
  <c r="I24" i="40"/>
  <c r="O7" i="24" s="1"/>
  <c r="K24" i="40"/>
  <c r="Q7" i="24" s="1"/>
  <c r="BR38" i="40"/>
  <c r="U38" i="40"/>
  <c r="H38" i="40"/>
  <c r="G38" i="40"/>
  <c r="U26" i="40"/>
  <c r="H26" i="40"/>
  <c r="BR26" i="40"/>
  <c r="G26" i="40"/>
  <c r="BR37" i="40"/>
  <c r="U37" i="40"/>
  <c r="H37" i="40"/>
  <c r="G37" i="40"/>
  <c r="BR12" i="40"/>
  <c r="U12" i="40"/>
  <c r="H12" i="40"/>
  <c r="G12" i="40"/>
  <c r="J12" i="40"/>
  <c r="P9" i="24" s="1"/>
  <c r="I12" i="40"/>
  <c r="O9" i="24" s="1"/>
  <c r="K12" i="40"/>
  <c r="Q9" i="24" s="1"/>
  <c r="V8" i="40"/>
  <c r="BS8" i="40"/>
  <c r="P8" i="40"/>
  <c r="Q8" i="40"/>
  <c r="R8" i="40"/>
  <c r="R8" i="24" s="1"/>
  <c r="S8" i="40"/>
  <c r="S8" i="24" s="1"/>
  <c r="X8" i="40"/>
  <c r="T8" i="40"/>
  <c r="T8" i="24" s="1"/>
  <c r="Y8" i="40"/>
  <c r="Z8" i="40"/>
  <c r="BR47" i="34"/>
  <c r="U47" i="34"/>
  <c r="H47" i="34"/>
  <c r="G47" i="34"/>
  <c r="U52" i="40"/>
  <c r="BR52" i="40"/>
  <c r="G52" i="40"/>
  <c r="H52" i="40"/>
  <c r="J52" i="40"/>
  <c r="P15" i="24" s="1"/>
  <c r="K52" i="40"/>
  <c r="Q15" i="24" s="1"/>
  <c r="I52" i="40"/>
  <c r="O15" i="24" s="1"/>
  <c r="U45" i="40"/>
  <c r="BR45" i="40"/>
  <c r="G45" i="40"/>
  <c r="H45" i="40"/>
  <c r="BR43" i="40"/>
  <c r="U43" i="40"/>
  <c r="G43" i="40"/>
  <c r="H43" i="40"/>
  <c r="G35" i="40"/>
  <c r="H35" i="40"/>
  <c r="U35" i="40"/>
  <c r="BR35" i="40"/>
  <c r="U27" i="40"/>
  <c r="BR27" i="40"/>
  <c r="H27" i="40"/>
  <c r="G27" i="40"/>
  <c r="U17" i="40"/>
  <c r="BR17" i="40"/>
  <c r="G17" i="40"/>
  <c r="H17" i="40"/>
  <c r="BR15" i="40"/>
  <c r="U15" i="40"/>
  <c r="H15" i="40"/>
  <c r="G15" i="40"/>
  <c r="BR11" i="40"/>
  <c r="U11" i="40"/>
  <c r="H11" i="40"/>
  <c r="G11" i="40"/>
  <c r="G55" i="34"/>
  <c r="BR55" i="34"/>
  <c r="H55" i="34"/>
  <c r="U55" i="34"/>
  <c r="BR27" i="34"/>
  <c r="G27" i="34"/>
  <c r="H27" i="34"/>
  <c r="U27" i="34"/>
  <c r="U16" i="1"/>
  <c r="BR16" i="1"/>
  <c r="H16" i="1"/>
  <c r="G16" i="1"/>
  <c r="U25" i="1"/>
  <c r="BR25" i="1"/>
  <c r="G25" i="1"/>
  <c r="H25" i="1"/>
  <c r="BR30" i="40"/>
  <c r="U30" i="40"/>
  <c r="H30" i="40"/>
  <c r="G30" i="40"/>
  <c r="V47" i="34"/>
  <c r="P47" i="34"/>
  <c r="BS47" i="34"/>
  <c r="Q47" i="34"/>
  <c r="K109" i="41"/>
  <c r="J109" i="41"/>
  <c r="L109" i="41"/>
  <c r="K13" i="47"/>
  <c r="J13" i="47"/>
  <c r="L13" i="47"/>
  <c r="L79" i="47"/>
  <c r="K79" i="47"/>
  <c r="J79" i="47"/>
  <c r="J62" i="47"/>
  <c r="K62" i="47"/>
  <c r="L62" i="47"/>
  <c r="K89" i="47"/>
  <c r="L89" i="47"/>
  <c r="J89" i="47"/>
  <c r="K99" i="47"/>
  <c r="L99" i="47"/>
  <c r="J99" i="47"/>
  <c r="L103" i="47"/>
  <c r="K103" i="47"/>
  <c r="J103" i="47"/>
  <c r="BS51" i="40"/>
  <c r="V51" i="40"/>
  <c r="Q51" i="40"/>
  <c r="P51" i="40"/>
  <c r="P36" i="40"/>
  <c r="Q36" i="40"/>
  <c r="V36" i="40"/>
  <c r="S36" i="40"/>
  <c r="S12" i="24" s="1"/>
  <c r="R36" i="40"/>
  <c r="R12" i="24" s="1"/>
  <c r="X36" i="40"/>
  <c r="T36" i="40"/>
  <c r="T12" i="24" s="1"/>
  <c r="BS36" i="40"/>
  <c r="Y36" i="40"/>
  <c r="Z36" i="40"/>
  <c r="Q28" i="40"/>
  <c r="V28" i="40"/>
  <c r="S28" i="40"/>
  <c r="S6" i="24" s="1"/>
  <c r="R28" i="40"/>
  <c r="R6" i="24" s="1"/>
  <c r="T28" i="40"/>
  <c r="T6" i="24" s="1"/>
  <c r="X28" i="40"/>
  <c r="BS28" i="40"/>
  <c r="P28" i="40"/>
  <c r="Y28" i="40"/>
  <c r="Z28" i="40"/>
  <c r="BS23" i="40"/>
  <c r="V23" i="40"/>
  <c r="Q23" i="40"/>
  <c r="P23" i="40"/>
  <c r="V42" i="1"/>
  <c r="BS42" i="1"/>
  <c r="P42" i="1"/>
  <c r="Q42" i="1"/>
  <c r="V23" i="1"/>
  <c r="BS23" i="1"/>
  <c r="P23" i="1"/>
  <c r="Q23" i="1"/>
  <c r="BR44" i="34"/>
  <c r="G44" i="34"/>
  <c r="H44" i="34"/>
  <c r="U44" i="34"/>
  <c r="I44" i="34"/>
  <c r="I13" i="24" s="1"/>
  <c r="L35" i="35"/>
  <c r="J35" i="35"/>
  <c r="K35" i="35"/>
  <c r="L158" i="20"/>
  <c r="J158" i="20"/>
  <c r="K158" i="20"/>
  <c r="K117" i="47"/>
  <c r="J117" i="47"/>
  <c r="L117" i="47"/>
  <c r="V34" i="34"/>
  <c r="BS34" i="34"/>
  <c r="P34" i="34"/>
  <c r="Q34" i="34"/>
  <c r="BS49" i="34"/>
  <c r="V49" i="34"/>
  <c r="Q49" i="34"/>
  <c r="P49" i="34"/>
  <c r="P45" i="34"/>
  <c r="BS45" i="34"/>
  <c r="V45" i="34"/>
  <c r="Q45" i="34"/>
  <c r="BS21" i="34"/>
  <c r="V21" i="34"/>
  <c r="Q21" i="34"/>
  <c r="P21" i="34"/>
  <c r="BS37" i="34"/>
  <c r="V37" i="34"/>
  <c r="P37" i="34"/>
  <c r="Q37" i="34"/>
  <c r="P13" i="34"/>
  <c r="V13" i="34"/>
  <c r="BS13" i="34"/>
  <c r="Q13" i="34"/>
  <c r="P28" i="34"/>
  <c r="BS28" i="34"/>
  <c r="Q28" i="34"/>
  <c r="V28" i="34"/>
  <c r="R28" i="34"/>
  <c r="L6" i="24" s="1"/>
  <c r="X28" i="34"/>
  <c r="V30" i="34"/>
  <c r="BS30" i="34"/>
  <c r="Q30" i="34"/>
  <c r="P30" i="34"/>
  <c r="V38" i="1"/>
  <c r="BS38" i="1"/>
  <c r="Q38" i="1"/>
  <c r="P38" i="1"/>
  <c r="V21" i="1"/>
  <c r="BS21" i="1"/>
  <c r="P21" i="1"/>
  <c r="Q21" i="1"/>
  <c r="P37" i="1"/>
  <c r="BS37" i="1"/>
  <c r="Q37" i="1"/>
  <c r="V37" i="1"/>
  <c r="BS33" i="1"/>
  <c r="P33" i="1"/>
  <c r="V33" i="1"/>
  <c r="Q33" i="1"/>
  <c r="V30" i="1"/>
  <c r="BS30" i="1"/>
  <c r="P30" i="1"/>
  <c r="Q30" i="1"/>
  <c r="V22" i="1"/>
  <c r="BS22" i="1"/>
  <c r="P22" i="1"/>
  <c r="Q22" i="1"/>
  <c r="BS26" i="1"/>
  <c r="V26" i="1"/>
  <c r="P26" i="1"/>
  <c r="Q26" i="1"/>
  <c r="G37" i="25"/>
  <c r="G61" i="25"/>
  <c r="P24" i="1"/>
  <c r="BS24" i="1"/>
  <c r="Q24" i="1"/>
  <c r="V24" i="1"/>
  <c r="V13" i="1"/>
  <c r="BS13" i="1"/>
  <c r="P13" i="1"/>
  <c r="Q13" i="1"/>
  <c r="V15" i="1"/>
  <c r="BS15" i="1"/>
  <c r="Q15" i="1"/>
  <c r="P15" i="1"/>
  <c r="P41" i="1"/>
  <c r="BS41" i="1"/>
  <c r="Q41" i="1"/>
  <c r="V41" i="1"/>
  <c r="BS43" i="1"/>
  <c r="Q43" i="1"/>
  <c r="V43" i="1"/>
  <c r="P43" i="1"/>
  <c r="V47" i="1"/>
  <c r="BS47" i="1"/>
  <c r="Q47" i="1"/>
  <c r="P47" i="1"/>
  <c r="BS45" i="1"/>
  <c r="Q45" i="1"/>
  <c r="V55" i="1"/>
  <c r="BS55" i="1"/>
  <c r="P55" i="1"/>
  <c r="Q55" i="1"/>
  <c r="BS54" i="1"/>
  <c r="V54" i="1"/>
  <c r="Q54" i="1"/>
  <c r="P54" i="1"/>
  <c r="BS51" i="1"/>
  <c r="V51" i="1"/>
  <c r="Q51" i="1"/>
  <c r="P51" i="1"/>
  <c r="C7" i="51"/>
  <c r="C21" i="51"/>
  <c r="K42" i="47"/>
  <c r="J42" i="47"/>
  <c r="L42" i="47"/>
  <c r="K121" i="35"/>
  <c r="L121" i="35"/>
  <c r="J121" i="35"/>
  <c r="L133" i="20"/>
  <c r="J133" i="20"/>
  <c r="K133" i="20"/>
  <c r="L6" i="47"/>
  <c r="K6" i="47"/>
  <c r="J6" i="47"/>
  <c r="G46" i="34"/>
  <c r="U46" i="34"/>
  <c r="BR46" i="34"/>
  <c r="H46" i="34"/>
  <c r="L103" i="20"/>
  <c r="K103" i="20"/>
  <c r="J103" i="20"/>
  <c r="G35" i="34"/>
  <c r="BR35" i="34"/>
  <c r="H35" i="34"/>
  <c r="U35" i="34"/>
  <c r="BR48" i="34"/>
  <c r="U48" i="34"/>
  <c r="I48" i="34"/>
  <c r="I14" i="24" s="1"/>
  <c r="H48" i="34"/>
  <c r="G48" i="34"/>
  <c r="BR20" i="34"/>
  <c r="U20" i="34"/>
  <c r="H20" i="34"/>
  <c r="G20" i="34"/>
  <c r="I20" i="34"/>
  <c r="I5" i="24" s="1"/>
  <c r="BR36" i="34"/>
  <c r="U36" i="34"/>
  <c r="G36" i="34"/>
  <c r="H36" i="34"/>
  <c r="I36" i="34"/>
  <c r="I12" i="24" s="1"/>
  <c r="BR52" i="34"/>
  <c r="U52" i="34"/>
  <c r="H52" i="34"/>
  <c r="I52" i="34"/>
  <c r="I15" i="24" s="1"/>
  <c r="G52" i="34"/>
  <c r="U12" i="34"/>
  <c r="H12" i="34"/>
  <c r="BR12" i="34"/>
  <c r="G12" i="34"/>
  <c r="I12" i="34"/>
  <c r="I9" i="24" s="1"/>
  <c r="BR31" i="34"/>
  <c r="H31" i="34"/>
  <c r="U31" i="34"/>
  <c r="G31" i="34"/>
  <c r="G29" i="34"/>
  <c r="U29" i="34"/>
  <c r="BR29" i="34"/>
  <c r="H29" i="34"/>
  <c r="V27" i="1"/>
  <c r="BS27" i="1"/>
  <c r="Q27" i="1"/>
  <c r="P27" i="1"/>
  <c r="V14" i="1"/>
  <c r="Q14" i="1"/>
  <c r="P14" i="1"/>
  <c r="BS14" i="1"/>
  <c r="V12" i="1"/>
  <c r="BS12" i="1"/>
  <c r="Q12" i="1"/>
  <c r="P12" i="1"/>
  <c r="V40" i="1"/>
  <c r="BS40" i="1"/>
  <c r="P40" i="1"/>
  <c r="Q40" i="1"/>
  <c r="BS11" i="34"/>
  <c r="V11" i="34"/>
  <c r="Q11" i="34"/>
  <c r="P11" i="34"/>
  <c r="BS32" i="34"/>
  <c r="V32" i="34"/>
  <c r="Q32" i="34"/>
  <c r="P32" i="34"/>
  <c r="R32" i="34"/>
  <c r="L11" i="24" s="1"/>
  <c r="X32" i="34"/>
  <c r="V51" i="34"/>
  <c r="Q51" i="34"/>
  <c r="BS51" i="34"/>
  <c r="P51" i="34"/>
  <c r="V23" i="34"/>
  <c r="Q23" i="34"/>
  <c r="BS23" i="34"/>
  <c r="P23" i="34"/>
  <c r="V38" i="34"/>
  <c r="Q38" i="34"/>
  <c r="BS38" i="34"/>
  <c r="P38" i="34"/>
  <c r="BS8" i="34"/>
  <c r="V8" i="34"/>
  <c r="P8" i="34"/>
  <c r="Q8" i="34"/>
  <c r="R8" i="34"/>
  <c r="L8" i="24" s="1"/>
  <c r="X8" i="34"/>
  <c r="V54" i="34"/>
  <c r="BS54" i="34"/>
  <c r="Q54" i="34"/>
  <c r="P54" i="34"/>
  <c r="BS53" i="34"/>
  <c r="V53" i="34"/>
  <c r="P53" i="34"/>
  <c r="Q53" i="34"/>
  <c r="V18" i="34"/>
  <c r="P18" i="34"/>
  <c r="Q18" i="34"/>
  <c r="BS18" i="34"/>
  <c r="P16" i="34"/>
  <c r="BS16" i="34"/>
  <c r="V16" i="34"/>
  <c r="Q16" i="34"/>
  <c r="R16" i="34"/>
  <c r="L4" i="24" s="1"/>
  <c r="X16" i="34"/>
  <c r="V26" i="34"/>
  <c r="Q26" i="34"/>
  <c r="BS26" i="34"/>
  <c r="P26" i="34"/>
  <c r="BS41" i="34"/>
  <c r="V41" i="34"/>
  <c r="P41" i="34"/>
  <c r="Q41" i="34"/>
  <c r="BS40" i="34"/>
  <c r="Q40" i="34"/>
  <c r="V40" i="34"/>
  <c r="P40" i="34"/>
  <c r="R40" i="34"/>
  <c r="L10" i="24" s="1"/>
  <c r="X40" i="34"/>
  <c r="BS15" i="34"/>
  <c r="V15" i="34"/>
  <c r="Q15" i="34"/>
  <c r="P15" i="34"/>
  <c r="P50" i="40"/>
  <c r="Q50" i="40"/>
  <c r="BS50" i="40"/>
  <c r="V50" i="40"/>
  <c r="Q16" i="40"/>
  <c r="P16" i="40"/>
  <c r="BS16" i="40"/>
  <c r="X16" i="40"/>
  <c r="V16" i="40"/>
  <c r="R16" i="40"/>
  <c r="R4" i="24" s="1"/>
  <c r="S16" i="40"/>
  <c r="S4" i="24" s="1"/>
  <c r="T16" i="40"/>
  <c r="T4" i="24" s="1"/>
  <c r="Y16" i="40"/>
  <c r="Z16" i="40"/>
  <c r="Q18" i="40"/>
  <c r="BS18" i="40"/>
  <c r="V18" i="40"/>
  <c r="P18" i="40"/>
  <c r="V40" i="40"/>
  <c r="P40" i="40"/>
  <c r="X40" i="40"/>
  <c r="T40" i="40"/>
  <c r="T10" i="24" s="1"/>
  <c r="Z40" i="40"/>
  <c r="BS40" i="40"/>
  <c r="Q40" i="40"/>
  <c r="S40" i="40"/>
  <c r="S10" i="24" s="1"/>
  <c r="R40" i="40"/>
  <c r="R10" i="24" s="1"/>
  <c r="Y40" i="40"/>
  <c r="BS29" i="40"/>
  <c r="V29" i="40"/>
  <c r="Q29" i="40"/>
  <c r="P29" i="40"/>
  <c r="P14" i="40"/>
  <c r="Q14" i="40"/>
  <c r="BS14" i="40"/>
  <c r="V14" i="40"/>
  <c r="P44" i="40"/>
  <c r="Q44" i="40"/>
  <c r="V44" i="40"/>
  <c r="S44" i="40"/>
  <c r="S13" i="24" s="1"/>
  <c r="BS44" i="40"/>
  <c r="R44" i="40"/>
  <c r="R13" i="24" s="1"/>
  <c r="Y44" i="40"/>
  <c r="X44" i="40"/>
  <c r="T44" i="40"/>
  <c r="T13" i="24" s="1"/>
  <c r="Z44" i="40"/>
  <c r="BS10" i="40"/>
  <c r="P10" i="40"/>
  <c r="Q10" i="40"/>
  <c r="V10" i="40"/>
  <c r="V9" i="40"/>
  <c r="BS9" i="40"/>
  <c r="Q9" i="40"/>
  <c r="P9" i="40"/>
  <c r="BS55" i="40"/>
  <c r="V55" i="40"/>
  <c r="Q55" i="40"/>
  <c r="P55" i="40"/>
  <c r="P54" i="40"/>
  <c r="Q54" i="40"/>
  <c r="BS54" i="40"/>
  <c r="V54" i="40"/>
  <c r="BS53" i="40"/>
  <c r="V53" i="40"/>
  <c r="P53" i="40"/>
  <c r="Q53" i="40"/>
  <c r="P13" i="40"/>
  <c r="Q13" i="40"/>
  <c r="BS13" i="40"/>
  <c r="V13" i="40"/>
  <c r="BS33" i="40"/>
  <c r="V33" i="40"/>
  <c r="Q33" i="40"/>
  <c r="P33" i="40"/>
  <c r="P32" i="40"/>
  <c r="Q32" i="40"/>
  <c r="S32" i="40"/>
  <c r="S11" i="24" s="1"/>
  <c r="BS32" i="40"/>
  <c r="R32" i="40"/>
  <c r="R11" i="24" s="1"/>
  <c r="X32" i="40"/>
  <c r="T32" i="40"/>
  <c r="T11" i="24" s="1"/>
  <c r="V32" i="40"/>
  <c r="Y32" i="40"/>
  <c r="Z32" i="40"/>
  <c r="BS8" i="46"/>
  <c r="Q8" i="46"/>
  <c r="AA131" i="25" s="1"/>
  <c r="P8" i="46"/>
  <c r="V8" i="46"/>
  <c r="R8" i="46"/>
  <c r="X8" i="24" s="1"/>
  <c r="X8" i="46"/>
  <c r="V31" i="1"/>
  <c r="BS31" i="1"/>
  <c r="P31" i="1"/>
  <c r="Q31" i="1"/>
  <c r="BS39" i="1"/>
  <c r="V39" i="1"/>
  <c r="Q39" i="1"/>
  <c r="P39" i="1"/>
  <c r="BS35" i="1"/>
  <c r="Q35" i="1"/>
  <c r="P35" i="1"/>
  <c r="V35" i="1"/>
  <c r="V32" i="1"/>
  <c r="BS32" i="1"/>
  <c r="Q32" i="1"/>
  <c r="P32" i="1"/>
  <c r="P50" i="1"/>
  <c r="V50" i="1"/>
  <c r="BS50" i="1"/>
  <c r="Q50" i="1"/>
  <c r="V46" i="1"/>
  <c r="BS46" i="1"/>
  <c r="Q46" i="1"/>
  <c r="P46" i="1"/>
  <c r="V53" i="1"/>
  <c r="BS53" i="1"/>
  <c r="Q53" i="1"/>
  <c r="P53" i="1"/>
  <c r="V8" i="1"/>
  <c r="BS8" i="1"/>
  <c r="Q8" i="1"/>
  <c r="P8" i="1"/>
  <c r="BS9" i="34"/>
  <c r="Q9" i="34"/>
  <c r="V9" i="34"/>
  <c r="P9" i="34"/>
  <c r="BS33" i="34"/>
  <c r="V33" i="34"/>
  <c r="Q33" i="34"/>
  <c r="P33" i="34"/>
  <c r="BS50" i="34"/>
  <c r="V50" i="34"/>
  <c r="P50" i="34"/>
  <c r="Q50" i="34"/>
  <c r="V22" i="34"/>
  <c r="Q22" i="34"/>
  <c r="BS22" i="34"/>
  <c r="P22" i="34"/>
  <c r="BS39" i="34"/>
  <c r="V39" i="34"/>
  <c r="Q39" i="34"/>
  <c r="P39" i="34"/>
  <c r="BS10" i="34"/>
  <c r="V10" i="34"/>
  <c r="P10" i="34"/>
  <c r="Q10" i="34"/>
  <c r="BS19" i="34"/>
  <c r="V19" i="34"/>
  <c r="Q19" i="34"/>
  <c r="P19" i="34"/>
  <c r="BS17" i="34"/>
  <c r="V17" i="34"/>
  <c r="Q17" i="34"/>
  <c r="P17" i="34"/>
  <c r="BS25" i="34"/>
  <c r="V25" i="34"/>
  <c r="P25" i="34"/>
  <c r="Q25" i="34"/>
  <c r="BS24" i="34"/>
  <c r="Q24" i="34"/>
  <c r="V24" i="34"/>
  <c r="R24" i="34"/>
  <c r="L7" i="24" s="1"/>
  <c r="P24" i="34"/>
  <c r="X24" i="34"/>
  <c r="BS43" i="34"/>
  <c r="V43" i="34"/>
  <c r="P43" i="34"/>
  <c r="Q43" i="34"/>
  <c r="V42" i="34"/>
  <c r="Q42" i="34"/>
  <c r="BS42" i="34"/>
  <c r="P42" i="34"/>
  <c r="P14" i="34"/>
  <c r="V14" i="34"/>
  <c r="BS14" i="34"/>
  <c r="Q14" i="34"/>
  <c r="BS49" i="40"/>
  <c r="V49" i="40"/>
  <c r="Q49" i="40"/>
  <c r="P49" i="40"/>
  <c r="P48" i="40"/>
  <c r="Q48" i="40"/>
  <c r="S48" i="40"/>
  <c r="S14" i="24" s="1"/>
  <c r="BS48" i="40"/>
  <c r="Y48" i="40"/>
  <c r="V48" i="40"/>
  <c r="R48" i="40"/>
  <c r="R14" i="24" s="1"/>
  <c r="X48" i="40"/>
  <c r="T48" i="40"/>
  <c r="T14" i="24" s="1"/>
  <c r="Z48" i="40"/>
  <c r="BS19" i="40"/>
  <c r="V19" i="40"/>
  <c r="P19" i="40"/>
  <c r="Q19" i="40"/>
  <c r="BS41" i="40"/>
  <c r="V41" i="40"/>
  <c r="P41" i="40"/>
  <c r="Q41" i="40"/>
  <c r="Q22" i="40"/>
  <c r="V22" i="40"/>
  <c r="BS22" i="40"/>
  <c r="P22" i="40"/>
  <c r="P39" i="40"/>
  <c r="BS39" i="40"/>
  <c r="V39" i="40"/>
  <c r="Q39" i="40"/>
  <c r="V21" i="40"/>
  <c r="BS21" i="40"/>
  <c r="Q21" i="40"/>
  <c r="P21" i="40"/>
  <c r="BS31" i="40"/>
  <c r="V31" i="40"/>
  <c r="P31" i="40"/>
  <c r="Q31" i="40"/>
  <c r="BS47" i="40"/>
  <c r="V47" i="40"/>
  <c r="P47" i="40"/>
  <c r="Q47" i="40"/>
  <c r="BS46" i="40"/>
  <c r="Q46" i="40"/>
  <c r="P46" i="40"/>
  <c r="V46" i="40"/>
  <c r="P20" i="40"/>
  <c r="V20" i="40"/>
  <c r="R20" i="40"/>
  <c r="R5" i="24" s="1"/>
  <c r="X20" i="40"/>
  <c r="T20" i="40"/>
  <c r="T5" i="24" s="1"/>
  <c r="Z20" i="40"/>
  <c r="Q20" i="40"/>
  <c r="BS20" i="40"/>
  <c r="S20" i="40"/>
  <c r="S5" i="24" s="1"/>
  <c r="Y20" i="40"/>
  <c r="V42" i="40"/>
  <c r="P42" i="40"/>
  <c r="BS42" i="40"/>
  <c r="Q42" i="40"/>
  <c r="Q34" i="40"/>
  <c r="V34" i="40"/>
  <c r="BS34" i="40"/>
  <c r="P34" i="40"/>
  <c r="BS25" i="40"/>
  <c r="V25" i="40"/>
  <c r="Q25" i="40"/>
  <c r="P25" i="40"/>
  <c r="P24" i="40"/>
  <c r="V24" i="40"/>
  <c r="Y24" i="40"/>
  <c r="T24" i="40"/>
  <c r="T7" i="24" s="1"/>
  <c r="Z24" i="40"/>
  <c r="BS24" i="40"/>
  <c r="Q24" i="40"/>
  <c r="S24" i="40"/>
  <c r="S7" i="24" s="1"/>
  <c r="R24" i="40"/>
  <c r="R7" i="24" s="1"/>
  <c r="X24" i="40"/>
  <c r="V38" i="40"/>
  <c r="Q38" i="40"/>
  <c r="P38" i="40"/>
  <c r="BS38" i="40"/>
  <c r="P26" i="40"/>
  <c r="V26" i="40"/>
  <c r="BS26" i="40"/>
  <c r="Q26" i="40"/>
  <c r="BS37" i="40"/>
  <c r="V37" i="40"/>
  <c r="P37" i="40"/>
  <c r="Q37" i="40"/>
  <c r="P12" i="40"/>
  <c r="BS12" i="40"/>
  <c r="Q12" i="40"/>
  <c r="R12" i="40"/>
  <c r="R9" i="24" s="1"/>
  <c r="Y12" i="40"/>
  <c r="T12" i="40"/>
  <c r="T9" i="24" s="1"/>
  <c r="Z12" i="40"/>
  <c r="V12" i="40"/>
  <c r="S12" i="40"/>
  <c r="S9" i="24" s="1"/>
  <c r="X12" i="40"/>
  <c r="BR8" i="40"/>
  <c r="U8" i="40"/>
  <c r="H8" i="40"/>
  <c r="G8" i="40"/>
  <c r="J8" i="40"/>
  <c r="P8" i="24" s="1"/>
  <c r="I8" i="40"/>
  <c r="O8" i="24" s="1"/>
  <c r="K8" i="40"/>
  <c r="Q8" i="24" s="1"/>
  <c r="F25" i="51"/>
  <c r="F11" i="51"/>
  <c r="R40" i="1" l="1"/>
  <c r="F12" i="24" s="1"/>
  <c r="R32" i="1"/>
  <c r="F10" i="24" s="1"/>
  <c r="R12" i="1"/>
  <c r="F5" i="24" s="1"/>
  <c r="P9" i="1"/>
  <c r="H31" i="25" s="1"/>
  <c r="H22" i="1"/>
  <c r="F22" i="20" s="1"/>
  <c r="G43" i="1"/>
  <c r="E98" i="25" s="1"/>
  <c r="H15" i="1"/>
  <c r="F30" i="20" s="1"/>
  <c r="V9" i="1"/>
  <c r="Q9" i="1"/>
  <c r="I31" i="25" s="1"/>
  <c r="Q34" i="1"/>
  <c r="I110" i="25" s="1"/>
  <c r="G50" i="1"/>
  <c r="E136" i="25" s="1"/>
  <c r="U33" i="1"/>
  <c r="BR42" i="1"/>
  <c r="H55" i="1"/>
  <c r="F42" i="20" s="1"/>
  <c r="BR55" i="1"/>
  <c r="U15" i="1"/>
  <c r="Q20" i="1"/>
  <c r="I56" i="25" s="1"/>
  <c r="U55" i="1"/>
  <c r="U43" i="1"/>
  <c r="BR15" i="1"/>
  <c r="H42" i="1"/>
  <c r="F46" i="20" s="1"/>
  <c r="BR43" i="1"/>
  <c r="G22" i="1"/>
  <c r="E22" i="20" s="1"/>
  <c r="H50" i="1"/>
  <c r="F50" i="20" s="1"/>
  <c r="V45" i="1"/>
  <c r="BR50" i="1"/>
  <c r="V34" i="1"/>
  <c r="V28" i="1"/>
  <c r="H27" i="1"/>
  <c r="F35" i="20" s="1"/>
  <c r="V44" i="1"/>
  <c r="Q48" i="1"/>
  <c r="H38" i="20" s="1"/>
  <c r="Q17" i="1"/>
  <c r="H28" i="20" s="1"/>
  <c r="U30" i="1"/>
  <c r="U39" i="1"/>
  <c r="BS18" i="1"/>
  <c r="BS34" i="1"/>
  <c r="Q18" i="1"/>
  <c r="I73" i="25" s="1"/>
  <c r="U12" i="1"/>
  <c r="V17" i="1"/>
  <c r="BR27" i="1"/>
  <c r="BR22" i="1"/>
  <c r="G23" i="1"/>
  <c r="E58" i="25" s="1"/>
  <c r="BS48" i="1"/>
  <c r="H23" i="1"/>
  <c r="F24" i="20" s="1"/>
  <c r="H12" i="1"/>
  <c r="F6" i="20" s="1"/>
  <c r="P17" i="1"/>
  <c r="G28" i="20" s="1"/>
  <c r="P28" i="1"/>
  <c r="G32" i="20" s="1"/>
  <c r="BR12" i="1"/>
  <c r="U27" i="1"/>
  <c r="H30" i="1"/>
  <c r="F36" i="20" s="1"/>
  <c r="U23" i="1"/>
  <c r="X10" i="17" s="1"/>
  <c r="G45" i="21" s="1"/>
  <c r="Q44" i="1"/>
  <c r="H43" i="20" s="1"/>
  <c r="BS28" i="1"/>
  <c r="P44" i="1"/>
  <c r="H121" i="25" s="1"/>
  <c r="P48" i="1"/>
  <c r="G38" i="20" s="1"/>
  <c r="V48" i="1"/>
  <c r="BR33" i="1"/>
  <c r="AD23" i="25"/>
  <c r="V20" i="1"/>
  <c r="P20" i="1"/>
  <c r="G25" i="20" s="1"/>
  <c r="P18" i="1"/>
  <c r="G15" i="20" s="1"/>
  <c r="BS19" i="1"/>
  <c r="E8" i="20"/>
  <c r="H11" i="1"/>
  <c r="F33" i="25" s="1"/>
  <c r="G33" i="25" s="1"/>
  <c r="Q36" i="1"/>
  <c r="H20" i="20" s="1"/>
  <c r="V19" i="1"/>
  <c r="BS25" i="1"/>
  <c r="V36" i="1"/>
  <c r="U11" i="1"/>
  <c r="P25" i="1"/>
  <c r="G13" i="20" s="1"/>
  <c r="BR11" i="1"/>
  <c r="V25" i="1"/>
  <c r="R36" i="1"/>
  <c r="F11" i="24" s="1"/>
  <c r="BS36" i="1"/>
  <c r="H39" i="1"/>
  <c r="F85" i="25" s="1"/>
  <c r="P52" i="1"/>
  <c r="G53" i="20" s="1"/>
  <c r="G39" i="1"/>
  <c r="E85" i="25" s="1"/>
  <c r="G33" i="1"/>
  <c r="E112" i="25" s="1"/>
  <c r="V29" i="1"/>
  <c r="U26" i="1"/>
  <c r="V52" i="1"/>
  <c r="BS29" i="1"/>
  <c r="Q52" i="1"/>
  <c r="H53" i="20" s="1"/>
  <c r="P29" i="1"/>
  <c r="G16" i="20" s="1"/>
  <c r="G30" i="1"/>
  <c r="E36" i="20" s="1"/>
  <c r="BS10" i="1"/>
  <c r="H26" i="1"/>
  <c r="F11" i="20" s="1"/>
  <c r="AD21" i="25"/>
  <c r="Q10" i="1"/>
  <c r="H29" i="20" s="1"/>
  <c r="Q19" i="1"/>
  <c r="I74" i="25" s="1"/>
  <c r="G26" i="1"/>
  <c r="I24" i="1" s="1"/>
  <c r="C8" i="24" s="1"/>
  <c r="V10" i="1"/>
  <c r="I44" i="1"/>
  <c r="C13" i="24" s="1"/>
  <c r="G142" i="25"/>
  <c r="I8" i="1"/>
  <c r="C4" i="24" s="1"/>
  <c r="I16" i="1"/>
  <c r="C6" i="24" s="1"/>
  <c r="I112" i="25"/>
  <c r="H47" i="20"/>
  <c r="G47" i="20"/>
  <c r="H112" i="25"/>
  <c r="F112" i="25"/>
  <c r="F47" i="20"/>
  <c r="E41" i="20"/>
  <c r="L85" i="20"/>
  <c r="K86" i="20"/>
  <c r="L91" i="20"/>
  <c r="J90" i="20"/>
  <c r="K57" i="20"/>
  <c r="J55" i="20"/>
  <c r="K55" i="20"/>
  <c r="J57" i="20"/>
  <c r="J91" i="20"/>
  <c r="L90" i="20"/>
  <c r="J85" i="20"/>
  <c r="I122" i="25"/>
  <c r="H44" i="20"/>
  <c r="H122" i="25"/>
  <c r="G44" i="20"/>
  <c r="L86" i="20"/>
  <c r="F44" i="20"/>
  <c r="F122" i="25"/>
  <c r="E44" i="20"/>
  <c r="E122" i="25"/>
  <c r="F38" i="20"/>
  <c r="F141" i="25"/>
  <c r="E38" i="20"/>
  <c r="E141" i="25"/>
  <c r="H36" i="25"/>
  <c r="G14" i="20"/>
  <c r="H14" i="20"/>
  <c r="I36" i="25"/>
  <c r="E14" i="20"/>
  <c r="E36" i="25"/>
  <c r="F36" i="25"/>
  <c r="F14" i="20"/>
  <c r="G29" i="47"/>
  <c r="G26" i="47"/>
  <c r="G56" i="47"/>
  <c r="G129" i="47"/>
  <c r="G16" i="47"/>
  <c r="G135" i="47"/>
  <c r="G133" i="47"/>
  <c r="G94" i="47"/>
  <c r="G148" i="47"/>
  <c r="G131" i="47"/>
  <c r="G147" i="47"/>
  <c r="G95" i="47"/>
  <c r="G158" i="47"/>
  <c r="G68" i="47"/>
  <c r="G42" i="47"/>
  <c r="G27" i="47"/>
  <c r="G31" i="47"/>
  <c r="G160" i="47"/>
  <c r="G145" i="47"/>
  <c r="G30" i="47"/>
  <c r="G161" i="47"/>
  <c r="G83" i="47"/>
  <c r="G155" i="47"/>
  <c r="G15" i="47"/>
  <c r="G40" i="47"/>
  <c r="G57" i="47"/>
  <c r="G18" i="47"/>
  <c r="G70" i="47"/>
  <c r="G96" i="47"/>
  <c r="G28" i="47"/>
  <c r="G67" i="47"/>
  <c r="G93" i="47"/>
  <c r="G82" i="47"/>
  <c r="G44" i="47"/>
  <c r="G81" i="47"/>
  <c r="G17" i="47"/>
  <c r="G14" i="47"/>
  <c r="G43" i="47"/>
  <c r="G69" i="47"/>
  <c r="G132" i="47"/>
  <c r="G41" i="47"/>
  <c r="G134" i="47"/>
  <c r="G66" i="47"/>
  <c r="G109" i="47"/>
  <c r="G108" i="47"/>
  <c r="G107" i="47"/>
  <c r="G159" i="47"/>
  <c r="G157" i="47"/>
  <c r="G146" i="47"/>
  <c r="G156" i="47"/>
  <c r="G122" i="47"/>
  <c r="G130" i="47"/>
  <c r="G92" i="47"/>
  <c r="G148" i="41"/>
  <c r="G44" i="41"/>
  <c r="G133" i="41"/>
  <c r="G145" i="41"/>
  <c r="G108" i="41"/>
  <c r="G17" i="41"/>
  <c r="G155" i="41"/>
  <c r="G96" i="41"/>
  <c r="G40" i="41"/>
  <c r="G131" i="41"/>
  <c r="G56" i="41"/>
  <c r="G135" i="41"/>
  <c r="G134" i="41"/>
  <c r="G159" i="41"/>
  <c r="G69" i="41"/>
  <c r="G66" i="41"/>
  <c r="G28" i="41"/>
  <c r="G31" i="41"/>
  <c r="G15" i="41"/>
  <c r="G132" i="41"/>
  <c r="G26" i="41"/>
  <c r="G161" i="41"/>
  <c r="G92" i="41"/>
  <c r="G83" i="41"/>
  <c r="G158" i="41"/>
  <c r="G95" i="41"/>
  <c r="G157" i="41"/>
  <c r="G18" i="41"/>
  <c r="G94" i="41"/>
  <c r="G147" i="41"/>
  <c r="G70" i="41"/>
  <c r="G14" i="41"/>
  <c r="G42" i="41"/>
  <c r="G68" i="41"/>
  <c r="G30" i="41"/>
  <c r="G130" i="41"/>
  <c r="G160" i="41"/>
  <c r="G43" i="41"/>
  <c r="G29" i="41"/>
  <c r="G27" i="41"/>
  <c r="G93" i="41"/>
  <c r="G109" i="41"/>
  <c r="G81" i="41"/>
  <c r="G107" i="41"/>
  <c r="G16" i="41"/>
  <c r="G41" i="41"/>
  <c r="T42" i="25"/>
  <c r="V42" i="25" s="1"/>
  <c r="T54" i="25"/>
  <c r="V54" i="25" s="1"/>
  <c r="T55" i="25"/>
  <c r="V55" i="25" s="1"/>
  <c r="T127" i="25"/>
  <c r="V127" i="25" s="1"/>
  <c r="T143" i="25"/>
  <c r="V143" i="25" s="1"/>
  <c r="T41" i="25"/>
  <c r="V41" i="25" s="1"/>
  <c r="T27" i="25"/>
  <c r="V27" i="25" s="1"/>
  <c r="T15" i="25"/>
  <c r="V15" i="25" s="1"/>
  <c r="T154" i="25"/>
  <c r="V154" i="25" s="1"/>
  <c r="T153" i="25"/>
  <c r="V153" i="25" s="1"/>
  <c r="T81" i="25"/>
  <c r="V81" i="25" s="1"/>
  <c r="T131" i="25"/>
  <c r="V131" i="25" s="1"/>
  <c r="T144" i="25"/>
  <c r="V144" i="25" s="1"/>
  <c r="T92" i="25"/>
  <c r="V92" i="25" s="1"/>
  <c r="T93" i="25"/>
  <c r="V93" i="25" s="1"/>
  <c r="T91" i="25"/>
  <c r="V91" i="25" s="1"/>
  <c r="T132" i="25"/>
  <c r="V132" i="25" s="1"/>
  <c r="T80" i="25"/>
  <c r="V80" i="25" s="1"/>
  <c r="T24" i="25"/>
  <c r="V24" i="25" s="1"/>
  <c r="T38" i="25"/>
  <c r="V38" i="25" s="1"/>
  <c r="T133" i="25"/>
  <c r="V133" i="25" s="1"/>
  <c r="T129" i="25"/>
  <c r="V129" i="25" s="1"/>
  <c r="G122" i="41"/>
  <c r="G82" i="41"/>
  <c r="G67" i="41"/>
  <c r="T157" i="25"/>
  <c r="V157" i="25" s="1"/>
  <c r="T155" i="25"/>
  <c r="V155" i="25" s="1"/>
  <c r="T120" i="25"/>
  <c r="V120" i="25" s="1"/>
  <c r="T79" i="25"/>
  <c r="V79" i="25" s="1"/>
  <c r="T28" i="25"/>
  <c r="V28" i="25" s="1"/>
  <c r="T12" i="25"/>
  <c r="V12" i="25" s="1"/>
  <c r="T13" i="25"/>
  <c r="V13" i="25" s="1"/>
  <c r="T106" i="25"/>
  <c r="V106" i="25" s="1"/>
  <c r="T158" i="25"/>
  <c r="V158" i="25" s="1"/>
  <c r="T29" i="25"/>
  <c r="V29" i="25" s="1"/>
  <c r="T14" i="25"/>
  <c r="V14" i="25" s="1"/>
  <c r="T145" i="25"/>
  <c r="V145" i="25" s="1"/>
  <c r="T25" i="25"/>
  <c r="V25" i="25" s="1"/>
  <c r="T39" i="25"/>
  <c r="V39" i="25" s="1"/>
  <c r="T159" i="25"/>
  <c r="V159" i="25" s="1"/>
  <c r="T128" i="25"/>
  <c r="V128" i="25" s="1"/>
  <c r="T40" i="25"/>
  <c r="V40" i="25" s="1"/>
  <c r="G146" i="41"/>
  <c r="T65" i="25"/>
  <c r="V65" i="25" s="1"/>
  <c r="T68" i="25"/>
  <c r="V68" i="25" s="1"/>
  <c r="T67" i="25"/>
  <c r="V67" i="25" s="1"/>
  <c r="G129" i="41"/>
  <c r="T66" i="25"/>
  <c r="V66" i="25" s="1"/>
  <c r="T105" i="25"/>
  <c r="V105" i="25" s="1"/>
  <c r="T94" i="25"/>
  <c r="V94" i="25" s="1"/>
  <c r="G156" i="41"/>
  <c r="T146" i="25"/>
  <c r="V146" i="25" s="1"/>
  <c r="T156" i="25"/>
  <c r="V156" i="25" s="1"/>
  <c r="T26" i="25"/>
  <c r="V26" i="25" s="1"/>
  <c r="T90" i="25"/>
  <c r="V90" i="25" s="1"/>
  <c r="T107" i="25"/>
  <c r="V107" i="25" s="1"/>
  <c r="T64" i="25"/>
  <c r="V64" i="25" s="1"/>
  <c r="T16" i="25"/>
  <c r="V16" i="25" s="1"/>
  <c r="G57" i="41"/>
  <c r="T130" i="25"/>
  <c r="V130" i="25" s="1"/>
  <c r="Z156" i="25"/>
  <c r="AB156" i="25" s="1"/>
  <c r="Z158" i="25"/>
  <c r="AB158" i="25" s="1"/>
  <c r="Z144" i="25"/>
  <c r="AB144" i="25" s="1"/>
  <c r="Q146" i="25"/>
  <c r="S146" i="25" s="1"/>
  <c r="Q91" i="25"/>
  <c r="S91" i="25" s="1"/>
  <c r="Q65" i="25"/>
  <c r="S65" i="25" s="1"/>
  <c r="Q128" i="25"/>
  <c r="S128" i="25" s="1"/>
  <c r="Q16" i="25"/>
  <c r="S16" i="25" s="1"/>
  <c r="Q106" i="25"/>
  <c r="S106" i="25" s="1"/>
  <c r="Q67" i="25"/>
  <c r="S67" i="25" s="1"/>
  <c r="Q93" i="25"/>
  <c r="S93" i="25" s="1"/>
  <c r="Q153" i="25"/>
  <c r="S153" i="25" s="1"/>
  <c r="Q105" i="25"/>
  <c r="S105" i="25" s="1"/>
  <c r="Q29" i="25"/>
  <c r="S29" i="25" s="1"/>
  <c r="Q143" i="25"/>
  <c r="S143" i="25" s="1"/>
  <c r="Q156" i="25"/>
  <c r="S156" i="25" s="1"/>
  <c r="Q27" i="25"/>
  <c r="S27" i="25" s="1"/>
  <c r="Q38" i="25"/>
  <c r="S38" i="25" s="1"/>
  <c r="Q90" i="25"/>
  <c r="S90" i="25" s="1"/>
  <c r="Q24" i="25"/>
  <c r="S24" i="25" s="1"/>
  <c r="Q40" i="25"/>
  <c r="S40" i="25" s="1"/>
  <c r="Q68" i="25"/>
  <c r="S68" i="25" s="1"/>
  <c r="Q107" i="25"/>
  <c r="S107" i="25" s="1"/>
  <c r="Q120" i="25"/>
  <c r="S120" i="25" s="1"/>
  <c r="Q79" i="25"/>
  <c r="S79" i="25" s="1"/>
  <c r="Q133" i="25"/>
  <c r="S133" i="25" s="1"/>
  <c r="Q41" i="25"/>
  <c r="S41" i="25" s="1"/>
  <c r="Q15" i="25"/>
  <c r="S15" i="25" s="1"/>
  <c r="Q81" i="25"/>
  <c r="S81" i="25" s="1"/>
  <c r="Q25" i="25"/>
  <c r="S25" i="25" s="1"/>
  <c r="Q159" i="25"/>
  <c r="S159" i="25" s="1"/>
  <c r="Q14" i="25"/>
  <c r="S14" i="25" s="1"/>
  <c r="Q64" i="25"/>
  <c r="S64" i="25" s="1"/>
  <c r="Q26" i="25"/>
  <c r="S26" i="25" s="1"/>
  <c r="Q13" i="25"/>
  <c r="S13" i="25" s="1"/>
  <c r="Q154" i="25"/>
  <c r="S154" i="25" s="1"/>
  <c r="Q42" i="25"/>
  <c r="S42" i="25" s="1"/>
  <c r="Q145" i="25"/>
  <c r="S145" i="25" s="1"/>
  <c r="Q28" i="25"/>
  <c r="S28" i="25" s="1"/>
  <c r="Q157" i="25"/>
  <c r="S157" i="25" s="1"/>
  <c r="Q129" i="25"/>
  <c r="S129" i="25" s="1"/>
  <c r="Q80" i="25"/>
  <c r="S80" i="25" s="1"/>
  <c r="Q127" i="25"/>
  <c r="S127" i="25" s="1"/>
  <c r="Q12" i="25"/>
  <c r="S12" i="25" s="1"/>
  <c r="Q54" i="25"/>
  <c r="S54" i="25" s="1"/>
  <c r="Q144" i="25"/>
  <c r="S144" i="25" s="1"/>
  <c r="Q155" i="25"/>
  <c r="S155" i="25" s="1"/>
  <c r="Q131" i="25"/>
  <c r="S131" i="25" s="1"/>
  <c r="Q94" i="25"/>
  <c r="S94" i="25" s="1"/>
  <c r="Q132" i="25"/>
  <c r="S132" i="25" s="1"/>
  <c r="Q92" i="25"/>
  <c r="S92" i="25" s="1"/>
  <c r="Q158" i="25"/>
  <c r="S158" i="25" s="1"/>
  <c r="Q66" i="25"/>
  <c r="S66" i="25" s="1"/>
  <c r="Q55" i="25"/>
  <c r="S55" i="25" s="1"/>
  <c r="Q130" i="25"/>
  <c r="S130" i="25" s="1"/>
  <c r="Q39" i="25"/>
  <c r="S39" i="25" s="1"/>
  <c r="J66" i="20"/>
  <c r="H29" i="41"/>
  <c r="H31" i="41"/>
  <c r="H93" i="41"/>
  <c r="I93" i="41" s="1"/>
  <c r="H148" i="41"/>
  <c r="H16" i="41"/>
  <c r="I16" i="41" s="1"/>
  <c r="H130" i="41"/>
  <c r="H66" i="41"/>
  <c r="H68" i="41"/>
  <c r="I68" i="41" s="1"/>
  <c r="H156" i="41"/>
  <c r="H122" i="41"/>
  <c r="I122" i="41" s="1"/>
  <c r="H134" i="41"/>
  <c r="H43" i="41"/>
  <c r="I43" i="41" s="1"/>
  <c r="H155" i="41"/>
  <c r="I155" i="41" s="1"/>
  <c r="H70" i="41"/>
  <c r="H82" i="41"/>
  <c r="H17" i="41"/>
  <c r="H83" i="41"/>
  <c r="H56" i="41"/>
  <c r="H44" i="41"/>
  <c r="H131" i="41"/>
  <c r="H107" i="41"/>
  <c r="H135" i="41"/>
  <c r="H26" i="41"/>
  <c r="H57" i="41"/>
  <c r="H158" i="41"/>
  <c r="H159" i="41"/>
  <c r="H147" i="41"/>
  <c r="H146" i="41"/>
  <c r="H15" i="41"/>
  <c r="H42" i="41"/>
  <c r="H28" i="41"/>
  <c r="H69" i="41"/>
  <c r="H18" i="41"/>
  <c r="I18" i="41" s="1"/>
  <c r="H41" i="41"/>
  <c r="H27" i="41"/>
  <c r="H30" i="41"/>
  <c r="H40" i="41"/>
  <c r="I40" i="41" s="1"/>
  <c r="H94" i="41"/>
  <c r="I94" i="41" s="1"/>
  <c r="H132" i="41"/>
  <c r="H81" i="41"/>
  <c r="I81" i="41" s="1"/>
  <c r="H95" i="41"/>
  <c r="H92" i="41"/>
  <c r="H14" i="41"/>
  <c r="H160" i="41"/>
  <c r="H145" i="41"/>
  <c r="I145" i="41" s="1"/>
  <c r="H96" i="41"/>
  <c r="I96" i="41" s="1"/>
  <c r="H109" i="41"/>
  <c r="H67" i="41"/>
  <c r="U66" i="25"/>
  <c r="U120" i="25"/>
  <c r="U54" i="25"/>
  <c r="U92" i="25"/>
  <c r="U15" i="25"/>
  <c r="U13" i="25"/>
  <c r="U27" i="25"/>
  <c r="U29" i="25"/>
  <c r="U24" i="25"/>
  <c r="U159" i="25"/>
  <c r="H161" i="41"/>
  <c r="U155" i="25"/>
  <c r="U65" i="25"/>
  <c r="U93" i="25"/>
  <c r="U42" i="25"/>
  <c r="U107" i="25"/>
  <c r="U106" i="25"/>
  <c r="U127" i="25"/>
  <c r="U133" i="25"/>
  <c r="U145" i="25"/>
  <c r="U39" i="25"/>
  <c r="H108" i="41"/>
  <c r="I108" i="41" s="1"/>
  <c r="H129" i="41"/>
  <c r="I129" i="41" s="1"/>
  <c r="H157" i="41"/>
  <c r="U128" i="25"/>
  <c r="U55" i="25"/>
  <c r="U144" i="25"/>
  <c r="U25" i="25"/>
  <c r="U91" i="25"/>
  <c r="U26" i="25"/>
  <c r="U68" i="25"/>
  <c r="U64" i="25"/>
  <c r="U80" i="25"/>
  <c r="U154" i="25"/>
  <c r="U12" i="25"/>
  <c r="U38" i="25"/>
  <c r="U79" i="25"/>
  <c r="U94" i="25"/>
  <c r="U90" i="25"/>
  <c r="U16" i="25"/>
  <c r="U28" i="25"/>
  <c r="U131" i="25"/>
  <c r="U67" i="25"/>
  <c r="U14" i="25"/>
  <c r="U41" i="25"/>
  <c r="U153" i="25"/>
  <c r="U105" i="25"/>
  <c r="U132" i="25"/>
  <c r="U143" i="25"/>
  <c r="U156" i="25"/>
  <c r="H133" i="41"/>
  <c r="U81" i="25"/>
  <c r="U40" i="25"/>
  <c r="U158" i="25"/>
  <c r="U130" i="25"/>
  <c r="U146" i="25"/>
  <c r="U129" i="25"/>
  <c r="U157" i="25"/>
  <c r="K68" i="25"/>
  <c r="M68" i="25" s="1"/>
  <c r="K132" i="25"/>
  <c r="M132" i="25" s="1"/>
  <c r="K92" i="25"/>
  <c r="M92" i="25" s="1"/>
  <c r="K16" i="25"/>
  <c r="M16" i="25" s="1"/>
  <c r="K54" i="25"/>
  <c r="M54" i="25" s="1"/>
  <c r="K90" i="25"/>
  <c r="M90" i="25" s="1"/>
  <c r="K158" i="25"/>
  <c r="M158" i="25" s="1"/>
  <c r="K26" i="25"/>
  <c r="M26" i="25" s="1"/>
  <c r="K80" i="25"/>
  <c r="M80" i="25" s="1"/>
  <c r="K146" i="25"/>
  <c r="M146" i="25" s="1"/>
  <c r="K130" i="25"/>
  <c r="M130" i="25" s="1"/>
  <c r="K144" i="25"/>
  <c r="M144" i="25" s="1"/>
  <c r="K153" i="25"/>
  <c r="M153" i="25" s="1"/>
  <c r="K42" i="25"/>
  <c r="M42" i="25" s="1"/>
  <c r="K157" i="25"/>
  <c r="M157" i="25" s="1"/>
  <c r="K79" i="25"/>
  <c r="M79" i="25" s="1"/>
  <c r="K55" i="25"/>
  <c r="M55" i="25" s="1"/>
  <c r="K15" i="25"/>
  <c r="M15" i="25" s="1"/>
  <c r="K39" i="25"/>
  <c r="M39" i="25" s="1"/>
  <c r="K120" i="25"/>
  <c r="M120" i="25" s="1"/>
  <c r="K128" i="25"/>
  <c r="M128" i="25" s="1"/>
  <c r="K106" i="25"/>
  <c r="M106" i="25" s="1"/>
  <c r="K156" i="25"/>
  <c r="M156" i="25" s="1"/>
  <c r="K155" i="25"/>
  <c r="M155" i="25" s="1"/>
  <c r="K13" i="25"/>
  <c r="M13" i="25" s="1"/>
  <c r="K91" i="25"/>
  <c r="M91" i="25" s="1"/>
  <c r="K12" i="25"/>
  <c r="M12" i="25" s="1"/>
  <c r="K107" i="25"/>
  <c r="M107" i="25" s="1"/>
  <c r="K41" i="25"/>
  <c r="M41" i="25" s="1"/>
  <c r="K29" i="25"/>
  <c r="M29" i="25" s="1"/>
  <c r="K159" i="25"/>
  <c r="M159" i="25" s="1"/>
  <c r="K94" i="25"/>
  <c r="M94" i="25" s="1"/>
  <c r="K81" i="25"/>
  <c r="M81" i="25" s="1"/>
  <c r="K40" i="25"/>
  <c r="M40" i="25" s="1"/>
  <c r="K64" i="25"/>
  <c r="M64" i="25" s="1"/>
  <c r="K27" i="25"/>
  <c r="M27" i="25" s="1"/>
  <c r="K105" i="25"/>
  <c r="M105" i="25" s="1"/>
  <c r="K14" i="25"/>
  <c r="M14" i="25" s="1"/>
  <c r="K25" i="25"/>
  <c r="M25" i="25" s="1"/>
  <c r="K67" i="25"/>
  <c r="M67" i="25" s="1"/>
  <c r="K38" i="25"/>
  <c r="M38" i="25" s="1"/>
  <c r="K65" i="25"/>
  <c r="M65" i="25" s="1"/>
  <c r="K28" i="25"/>
  <c r="M28" i="25" s="1"/>
  <c r="K154" i="25"/>
  <c r="M154" i="25" s="1"/>
  <c r="K129" i="25"/>
  <c r="M129" i="25" s="1"/>
  <c r="K133" i="25"/>
  <c r="M133" i="25" s="1"/>
  <c r="K93" i="25"/>
  <c r="M93" i="25" s="1"/>
  <c r="K127" i="25"/>
  <c r="M127" i="25" s="1"/>
  <c r="K145" i="25"/>
  <c r="M145" i="25" s="1"/>
  <c r="K24" i="25"/>
  <c r="M24" i="25" s="1"/>
  <c r="K143" i="25"/>
  <c r="M143" i="25" s="1"/>
  <c r="K131" i="25"/>
  <c r="M131" i="25" s="1"/>
  <c r="K66" i="25"/>
  <c r="M66" i="25" s="1"/>
  <c r="Z159" i="25"/>
  <c r="AB159" i="25" s="1"/>
  <c r="Z39" i="25"/>
  <c r="AB39" i="25" s="1"/>
  <c r="AA130" i="25"/>
  <c r="AA55" i="25"/>
  <c r="AA24" i="25"/>
  <c r="Z90" i="25"/>
  <c r="AB90" i="25" s="1"/>
  <c r="AA92" i="25"/>
  <c r="Z68" i="25"/>
  <c r="AB68" i="25" s="1"/>
  <c r="Z14" i="25"/>
  <c r="AB14" i="25" s="1"/>
  <c r="AA66" i="25"/>
  <c r="AA90" i="25"/>
  <c r="AA157" i="25"/>
  <c r="Z157" i="25"/>
  <c r="AB157" i="25" s="1"/>
  <c r="Z15" i="25"/>
  <c r="AB15" i="25" s="1"/>
  <c r="AA143" i="25"/>
  <c r="Z120" i="25"/>
  <c r="AB120" i="25" s="1"/>
  <c r="AA79" i="25"/>
  <c r="AA29" i="25"/>
  <c r="AA41" i="25"/>
  <c r="AA153" i="25"/>
  <c r="AA27" i="25"/>
  <c r="AA155" i="25"/>
  <c r="Z64" i="25"/>
  <c r="AB64" i="25" s="1"/>
  <c r="AA25" i="25"/>
  <c r="AA40" i="25"/>
  <c r="Z94" i="25"/>
  <c r="AB94" i="25" s="1"/>
  <c r="Z12" i="25"/>
  <c r="AB12" i="25" s="1"/>
  <c r="Z29" i="25"/>
  <c r="AB29" i="25" s="1"/>
  <c r="Z128" i="25"/>
  <c r="AB128" i="25" s="1"/>
  <c r="Z66" i="25"/>
  <c r="AB66" i="25" s="1"/>
  <c r="Z81" i="25"/>
  <c r="AB81" i="25" s="1"/>
  <c r="H109" i="35"/>
  <c r="I109" i="35" s="1"/>
  <c r="H27" i="35"/>
  <c r="H122" i="35"/>
  <c r="H155" i="35"/>
  <c r="H146" i="35"/>
  <c r="H57" i="35"/>
  <c r="H133" i="35"/>
  <c r="I133" i="35" s="1"/>
  <c r="H82" i="35"/>
  <c r="I82" i="35" s="1"/>
  <c r="H70" i="35"/>
  <c r="I70" i="35" s="1"/>
  <c r="H18" i="35"/>
  <c r="H134" i="35"/>
  <c r="H69" i="35"/>
  <c r="I69" i="35" s="1"/>
  <c r="H160" i="35"/>
  <c r="I160" i="35" s="1"/>
  <c r="H159" i="35"/>
  <c r="H156" i="35"/>
  <c r="H31" i="35"/>
  <c r="H157" i="35"/>
  <c r="H28" i="35"/>
  <c r="H94" i="35"/>
  <c r="H135" i="35"/>
  <c r="H95" i="35"/>
  <c r="H43" i="35"/>
  <c r="I43" i="35" s="1"/>
  <c r="H56" i="35"/>
  <c r="I56" i="35" s="1"/>
  <c r="H26" i="35"/>
  <c r="I26" i="35" s="1"/>
  <c r="H93" i="35"/>
  <c r="I93" i="35" s="1"/>
  <c r="H148" i="35"/>
  <c r="H81" i="35"/>
  <c r="H29" i="35"/>
  <c r="I29" i="35" s="1"/>
  <c r="H15" i="35"/>
  <c r="H147" i="35"/>
  <c r="H158" i="35"/>
  <c r="H30" i="35"/>
  <c r="I30" i="35" s="1"/>
  <c r="H108" i="35"/>
  <c r="I108" i="35" s="1"/>
  <c r="H42" i="35"/>
  <c r="I42" i="35" s="1"/>
  <c r="H130" i="35"/>
  <c r="I130" i="35" s="1"/>
  <c r="H66" i="35"/>
  <c r="I66" i="35" s="1"/>
  <c r="H14" i="35"/>
  <c r="I14" i="35" s="1"/>
  <c r="H41" i="35"/>
  <c r="I41" i="35" s="1"/>
  <c r="H44" i="35"/>
  <c r="H107" i="35"/>
  <c r="I107" i="35" s="1"/>
  <c r="H40" i="35"/>
  <c r="I40" i="35" s="1"/>
  <c r="H68" i="35"/>
  <c r="I68" i="35" s="1"/>
  <c r="H16" i="35"/>
  <c r="H83" i="35"/>
  <c r="I83" i="35" s="1"/>
  <c r="H92" i="35"/>
  <c r="I92" i="35" s="1"/>
  <c r="H17" i="35"/>
  <c r="I17" i="35" s="1"/>
  <c r="H145" i="35"/>
  <c r="H129" i="35"/>
  <c r="I129" i="35" s="1"/>
  <c r="H67" i="35"/>
  <c r="I67" i="35" s="1"/>
  <c r="H132" i="35"/>
  <c r="H96" i="35"/>
  <c r="H131" i="35"/>
  <c r="H161" i="35"/>
  <c r="I161" i="35" s="1"/>
  <c r="O42" i="25"/>
  <c r="O158" i="25"/>
  <c r="O91" i="25"/>
  <c r="O120" i="25"/>
  <c r="O153" i="25"/>
  <c r="O80" i="25"/>
  <c r="O39" i="25"/>
  <c r="O130" i="25"/>
  <c r="O132" i="25"/>
  <c r="O12" i="25"/>
  <c r="O94" i="25"/>
  <c r="O106" i="25"/>
  <c r="O38" i="25"/>
  <c r="O28" i="25"/>
  <c r="O40" i="25"/>
  <c r="O15" i="25"/>
  <c r="O54" i="25"/>
  <c r="O93" i="25"/>
  <c r="O55" i="25"/>
  <c r="O127" i="25"/>
  <c r="O145" i="25"/>
  <c r="O81" i="25"/>
  <c r="O154" i="25"/>
  <c r="O128" i="25"/>
  <c r="O155" i="25"/>
  <c r="O92" i="25"/>
  <c r="O156" i="25"/>
  <c r="O65" i="25"/>
  <c r="O146" i="25"/>
  <c r="O41" i="25"/>
  <c r="O13" i="25"/>
  <c r="O27" i="25"/>
  <c r="O67" i="25"/>
  <c r="O90" i="25"/>
  <c r="O25" i="25"/>
  <c r="O133" i="25"/>
  <c r="O105" i="25"/>
  <c r="O16" i="25"/>
  <c r="O131" i="25"/>
  <c r="O14" i="25"/>
  <c r="O68" i="25"/>
  <c r="O66" i="25"/>
  <c r="O157" i="25"/>
  <c r="O29" i="25"/>
  <c r="O129" i="25"/>
  <c r="O143" i="25"/>
  <c r="O64" i="25"/>
  <c r="O144" i="25"/>
  <c r="O107" i="25"/>
  <c r="O159" i="25"/>
  <c r="O24" i="25"/>
  <c r="O26" i="25"/>
  <c r="O79" i="25"/>
  <c r="K66" i="20"/>
  <c r="L127" i="25"/>
  <c r="L107" i="25"/>
  <c r="L64" i="25"/>
  <c r="L105" i="25"/>
  <c r="L131" i="25"/>
  <c r="L66" i="25"/>
  <c r="L93" i="25"/>
  <c r="L120" i="25"/>
  <c r="L90" i="25"/>
  <c r="L132" i="25"/>
  <c r="L54" i="25"/>
  <c r="L28" i="25"/>
  <c r="L26" i="25"/>
  <c r="L158" i="25"/>
  <c r="L38" i="25"/>
  <c r="L40" i="25"/>
  <c r="L65" i="25"/>
  <c r="L143" i="25"/>
  <c r="L155" i="25"/>
  <c r="L29" i="25"/>
  <c r="L106" i="25"/>
  <c r="L16" i="25"/>
  <c r="L27" i="25"/>
  <c r="L153" i="25"/>
  <c r="L145" i="25"/>
  <c r="L130" i="25"/>
  <c r="L12" i="25"/>
  <c r="L92" i="25"/>
  <c r="L67" i="25"/>
  <c r="L128" i="25"/>
  <c r="L39" i="25"/>
  <c r="L81" i="25"/>
  <c r="L157" i="25"/>
  <c r="L159" i="25"/>
  <c r="L24" i="25"/>
  <c r="L13" i="25"/>
  <c r="L79" i="25"/>
  <c r="L80" i="25"/>
  <c r="L94" i="25"/>
  <c r="L91" i="25"/>
  <c r="L156" i="25"/>
  <c r="L15" i="25"/>
  <c r="L14" i="25"/>
  <c r="L55" i="25"/>
  <c r="L133" i="25"/>
  <c r="L154" i="25"/>
  <c r="L129" i="25"/>
  <c r="L146" i="25"/>
  <c r="L25" i="25"/>
  <c r="L42" i="25"/>
  <c r="L68" i="25"/>
  <c r="L41" i="25"/>
  <c r="L144" i="25"/>
  <c r="AA91" i="25"/>
  <c r="AA106" i="25"/>
  <c r="AA120" i="25"/>
  <c r="Z143" i="25"/>
  <c r="AB143" i="25" s="1"/>
  <c r="Z132" i="25"/>
  <c r="AB132" i="25" s="1"/>
  <c r="Z153" i="25"/>
  <c r="AB153" i="25" s="1"/>
  <c r="AA133" i="25"/>
  <c r="Z92" i="25"/>
  <c r="AB92" i="25" s="1"/>
  <c r="AA68" i="25"/>
  <c r="Z28" i="25"/>
  <c r="AB28" i="25" s="1"/>
  <c r="AA26" i="25"/>
  <c r="Z16" i="25"/>
  <c r="AB16" i="25" s="1"/>
  <c r="Z130" i="25"/>
  <c r="AB130" i="25" s="1"/>
  <c r="AA127" i="25"/>
  <c r="AA144" i="25"/>
  <c r="Z79" i="25"/>
  <c r="AB79" i="25" s="1"/>
  <c r="Z129" i="25"/>
  <c r="AB129" i="25" s="1"/>
  <c r="Z80" i="25"/>
  <c r="AB80" i="25" s="1"/>
  <c r="Z26" i="25"/>
  <c r="AB26" i="25" s="1"/>
  <c r="Z154" i="25"/>
  <c r="AB154" i="25" s="1"/>
  <c r="Z91" i="25"/>
  <c r="AB91" i="25" s="1"/>
  <c r="AA132" i="25"/>
  <c r="Z133" i="25"/>
  <c r="AB133" i="25" s="1"/>
  <c r="Z131" i="25"/>
  <c r="AB131" i="25" s="1"/>
  <c r="Z106" i="25"/>
  <c r="AB106" i="25" s="1"/>
  <c r="Z67" i="25"/>
  <c r="AB67" i="25" s="1"/>
  <c r="Z65" i="25"/>
  <c r="AB65" i="25" s="1"/>
  <c r="Z55" i="25"/>
  <c r="AB55" i="25" s="1"/>
  <c r="H129" i="47"/>
  <c r="H26" i="47"/>
  <c r="H66" i="47"/>
  <c r="I66" i="47" s="1"/>
  <c r="H68" i="47"/>
  <c r="H82" i="47"/>
  <c r="H56" i="47"/>
  <c r="H16" i="47"/>
  <c r="H157" i="47"/>
  <c r="H135" i="47"/>
  <c r="H155" i="47"/>
  <c r="I155" i="47" s="1"/>
  <c r="H134" i="47"/>
  <c r="I134" i="47" s="1"/>
  <c r="H160" i="47"/>
  <c r="I160" i="47" s="1"/>
  <c r="H44" i="47"/>
  <c r="H132" i="47"/>
  <c r="H109" i="47"/>
  <c r="I109" i="47" s="1"/>
  <c r="H146" i="47"/>
  <c r="H57" i="47"/>
  <c r="I57" i="47" s="1"/>
  <c r="H161" i="47"/>
  <c r="H95" i="47"/>
  <c r="I95" i="47" s="1"/>
  <c r="H107" i="47"/>
  <c r="I107" i="47" s="1"/>
  <c r="H43" i="47"/>
  <c r="I43" i="47" s="1"/>
  <c r="H156" i="47"/>
  <c r="H122" i="47"/>
  <c r="I122" i="47" s="1"/>
  <c r="H145" i="47"/>
  <c r="I145" i="47" s="1"/>
  <c r="H69" i="47"/>
  <c r="H108" i="47"/>
  <c r="I108" i="47" s="1"/>
  <c r="H28" i="47"/>
  <c r="H29" i="47"/>
  <c r="I29" i="47" s="1"/>
  <c r="H30" i="47"/>
  <c r="I30" i="47" s="1"/>
  <c r="H148" i="47"/>
  <c r="H18" i="47"/>
  <c r="I18" i="47" s="1"/>
  <c r="H81" i="47"/>
  <c r="H67" i="47"/>
  <c r="I67" i="47" s="1"/>
  <c r="H131" i="47"/>
  <c r="H158" i="47"/>
  <c r="H15" i="47"/>
  <c r="H96" i="47"/>
  <c r="H147" i="47"/>
  <c r="I147" i="47" s="1"/>
  <c r="H40" i="47"/>
  <c r="H17" i="47"/>
  <c r="H133" i="47"/>
  <c r="I133" i="47" s="1"/>
  <c r="H70" i="47"/>
  <c r="H159" i="47"/>
  <c r="H27" i="47"/>
  <c r="H41" i="47"/>
  <c r="H92" i="47"/>
  <c r="I92" i="47" s="1"/>
  <c r="H93" i="47"/>
  <c r="H94" i="47"/>
  <c r="I94" i="47" s="1"/>
  <c r="H31" i="47"/>
  <c r="H42" i="47"/>
  <c r="H14" i="47"/>
  <c r="I14" i="47" s="1"/>
  <c r="H83" i="47"/>
  <c r="H130" i="47"/>
  <c r="I130" i="47" s="1"/>
  <c r="R15" i="25"/>
  <c r="R92" i="25"/>
  <c r="R90" i="25"/>
  <c r="R130" i="25"/>
  <c r="R65" i="25"/>
  <c r="R27" i="25"/>
  <c r="R120" i="25"/>
  <c r="R155" i="25"/>
  <c r="R129" i="25"/>
  <c r="R25" i="25"/>
  <c r="R40" i="25"/>
  <c r="R93" i="25"/>
  <c r="R14" i="25"/>
  <c r="R158" i="25"/>
  <c r="R66" i="25"/>
  <c r="R39" i="25"/>
  <c r="R105" i="25"/>
  <c r="R24" i="25"/>
  <c r="R54" i="25"/>
  <c r="R132" i="25"/>
  <c r="R68" i="25"/>
  <c r="R91" i="25"/>
  <c r="R144" i="25"/>
  <c r="R153" i="25"/>
  <c r="R131" i="25"/>
  <c r="R106" i="25"/>
  <c r="R64" i="25"/>
  <c r="R154" i="25"/>
  <c r="R41" i="25"/>
  <c r="R79" i="25"/>
  <c r="R26" i="25"/>
  <c r="R80" i="25"/>
  <c r="R38" i="25"/>
  <c r="R127" i="25"/>
  <c r="R143" i="25"/>
  <c r="R146" i="25"/>
  <c r="R94" i="25"/>
  <c r="R13" i="25"/>
  <c r="R67" i="25"/>
  <c r="R133" i="25"/>
  <c r="R55" i="25"/>
  <c r="R81" i="25"/>
  <c r="R42" i="25"/>
  <c r="R29" i="25"/>
  <c r="R145" i="25"/>
  <c r="R128" i="25"/>
  <c r="R107" i="25"/>
  <c r="R156" i="25"/>
  <c r="R28" i="25"/>
  <c r="R157" i="25"/>
  <c r="R159" i="25"/>
  <c r="R12" i="25"/>
  <c r="R16" i="25"/>
  <c r="G68" i="35"/>
  <c r="G160" i="35"/>
  <c r="G66" i="35"/>
  <c r="G130" i="35"/>
  <c r="G42" i="35"/>
  <c r="G18" i="35"/>
  <c r="G81" i="35"/>
  <c r="G83" i="35"/>
  <c r="G145" i="35"/>
  <c r="G132" i="35"/>
  <c r="G147" i="35"/>
  <c r="G156" i="35"/>
  <c r="G92" i="35"/>
  <c r="G122" i="35"/>
  <c r="G82" i="35"/>
  <c r="G14" i="35"/>
  <c r="G96" i="35"/>
  <c r="G31" i="35"/>
  <c r="G28" i="35"/>
  <c r="G40" i="35"/>
  <c r="G43" i="35"/>
  <c r="G134" i="35"/>
  <c r="G67" i="35"/>
  <c r="G29" i="35"/>
  <c r="G108" i="35"/>
  <c r="G69" i="35"/>
  <c r="G30" i="35"/>
  <c r="G44" i="35"/>
  <c r="G41" i="35"/>
  <c r="G157" i="35"/>
  <c r="G56" i="35"/>
  <c r="G95" i="35"/>
  <c r="G159" i="35"/>
  <c r="G27" i="35"/>
  <c r="G15" i="35"/>
  <c r="G146" i="35"/>
  <c r="G131" i="35"/>
  <c r="G93" i="35"/>
  <c r="G94" i="35"/>
  <c r="G109" i="35"/>
  <c r="G129" i="35"/>
  <c r="G70" i="35"/>
  <c r="G17" i="35"/>
  <c r="G107" i="35"/>
  <c r="G148" i="35"/>
  <c r="G161" i="35"/>
  <c r="G155" i="35"/>
  <c r="G158" i="35"/>
  <c r="G135" i="35"/>
  <c r="G57" i="35"/>
  <c r="G16" i="35"/>
  <c r="G133" i="35"/>
  <c r="N68" i="25"/>
  <c r="P68" i="25" s="1"/>
  <c r="N130" i="25"/>
  <c r="P130" i="25" s="1"/>
  <c r="N156" i="25"/>
  <c r="P156" i="25" s="1"/>
  <c r="N93" i="25"/>
  <c r="P93" i="25" s="1"/>
  <c r="N81" i="25"/>
  <c r="P81" i="25" s="1"/>
  <c r="N128" i="25"/>
  <c r="P128" i="25" s="1"/>
  <c r="N39" i="25"/>
  <c r="P39" i="25" s="1"/>
  <c r="N92" i="25"/>
  <c r="P92" i="25" s="1"/>
  <c r="G26" i="35"/>
  <c r="N154" i="25"/>
  <c r="P154" i="25" s="1"/>
  <c r="N15" i="25"/>
  <c r="P15" i="25" s="1"/>
  <c r="N144" i="25"/>
  <c r="P144" i="25" s="1"/>
  <c r="N24" i="25"/>
  <c r="P24" i="25" s="1"/>
  <c r="N90" i="25"/>
  <c r="P90" i="25" s="1"/>
  <c r="N28" i="25"/>
  <c r="P28" i="25" s="1"/>
  <c r="N54" i="25"/>
  <c r="P54" i="25" s="1"/>
  <c r="N12" i="25"/>
  <c r="P12" i="25" s="1"/>
  <c r="N106" i="25"/>
  <c r="P106" i="25" s="1"/>
  <c r="N145" i="25"/>
  <c r="P145" i="25" s="1"/>
  <c r="N67" i="25"/>
  <c r="P67" i="25" s="1"/>
  <c r="N107" i="25"/>
  <c r="P107" i="25" s="1"/>
  <c r="N129" i="25"/>
  <c r="P129" i="25" s="1"/>
  <c r="N16" i="25"/>
  <c r="P16" i="25" s="1"/>
  <c r="N14" i="25"/>
  <c r="P14" i="25" s="1"/>
  <c r="N120" i="25"/>
  <c r="P120" i="25" s="1"/>
  <c r="N41" i="25"/>
  <c r="P41" i="25" s="1"/>
  <c r="N155" i="25"/>
  <c r="P155" i="25" s="1"/>
  <c r="N131" i="25"/>
  <c r="P131" i="25" s="1"/>
  <c r="N13" i="25"/>
  <c r="P13" i="25" s="1"/>
  <c r="N40" i="25"/>
  <c r="P40" i="25" s="1"/>
  <c r="N132" i="25"/>
  <c r="P132" i="25" s="1"/>
  <c r="N80" i="25"/>
  <c r="P80" i="25" s="1"/>
  <c r="N127" i="25"/>
  <c r="P127" i="25" s="1"/>
  <c r="N94" i="25"/>
  <c r="P94" i="25" s="1"/>
  <c r="N55" i="25"/>
  <c r="P55" i="25" s="1"/>
  <c r="N105" i="25"/>
  <c r="P105" i="25" s="1"/>
  <c r="N27" i="25"/>
  <c r="P27" i="25" s="1"/>
  <c r="N65" i="25"/>
  <c r="P65" i="25" s="1"/>
  <c r="N157" i="25"/>
  <c r="P157" i="25" s="1"/>
  <c r="N25" i="25"/>
  <c r="P25" i="25" s="1"/>
  <c r="N42" i="25"/>
  <c r="P42" i="25" s="1"/>
  <c r="N158" i="25"/>
  <c r="P158" i="25" s="1"/>
  <c r="N38" i="25"/>
  <c r="P38" i="25" s="1"/>
  <c r="N143" i="25"/>
  <c r="P143" i="25" s="1"/>
  <c r="N66" i="25"/>
  <c r="P66" i="25" s="1"/>
  <c r="N133" i="25"/>
  <c r="P133" i="25" s="1"/>
  <c r="N153" i="25"/>
  <c r="P153" i="25" s="1"/>
  <c r="N146" i="25"/>
  <c r="P146" i="25" s="1"/>
  <c r="N64" i="25"/>
  <c r="P64" i="25" s="1"/>
  <c r="N26" i="25"/>
  <c r="P26" i="25" s="1"/>
  <c r="N91" i="25"/>
  <c r="P91" i="25" s="1"/>
  <c r="N159" i="25"/>
  <c r="P159" i="25" s="1"/>
  <c r="N29" i="25"/>
  <c r="P29" i="25" s="1"/>
  <c r="N79" i="25"/>
  <c r="P79" i="25" s="1"/>
  <c r="X155" i="25"/>
  <c r="X41" i="25"/>
  <c r="X26" i="25"/>
  <c r="X25" i="25"/>
  <c r="X146" i="25"/>
  <c r="X65" i="25"/>
  <c r="X153" i="25"/>
  <c r="X130" i="25"/>
  <c r="X90" i="25"/>
  <c r="X105" i="25"/>
  <c r="X144" i="25"/>
  <c r="X128" i="25"/>
  <c r="X16" i="25"/>
  <c r="X24" i="25"/>
  <c r="X143" i="25"/>
  <c r="X107" i="25"/>
  <c r="X92" i="25"/>
  <c r="X133" i="25"/>
  <c r="X106" i="25"/>
  <c r="X154" i="25"/>
  <c r="X145" i="25"/>
  <c r="X68" i="25"/>
  <c r="X129" i="25"/>
  <c r="X91" i="25"/>
  <c r="X94" i="25"/>
  <c r="X40" i="25"/>
  <c r="X12" i="25"/>
  <c r="X29" i="25"/>
  <c r="X157" i="25"/>
  <c r="X158" i="25"/>
  <c r="X156" i="25"/>
  <c r="X42" i="25"/>
  <c r="X64" i="25"/>
  <c r="X15" i="25"/>
  <c r="X93" i="25"/>
  <c r="X67" i="25"/>
  <c r="X14" i="25"/>
  <c r="X79" i="25"/>
  <c r="X39" i="25"/>
  <c r="X131" i="25"/>
  <c r="X132" i="25"/>
  <c r="X80" i="25"/>
  <c r="X66" i="25"/>
  <c r="X127" i="25"/>
  <c r="X120" i="25"/>
  <c r="X13" i="25"/>
  <c r="X27" i="25"/>
  <c r="X55" i="25"/>
  <c r="X81" i="25"/>
  <c r="X159" i="25"/>
  <c r="X38" i="25"/>
  <c r="X28" i="25"/>
  <c r="X54" i="25"/>
  <c r="W29" i="25"/>
  <c r="Y29" i="25" s="1"/>
  <c r="W66" i="25"/>
  <c r="Y66" i="25" s="1"/>
  <c r="W92" i="25"/>
  <c r="Y92" i="25" s="1"/>
  <c r="W145" i="25"/>
  <c r="Y145" i="25" s="1"/>
  <c r="W106" i="25"/>
  <c r="Y106" i="25" s="1"/>
  <c r="W28" i="25"/>
  <c r="Y28" i="25" s="1"/>
  <c r="W81" i="25"/>
  <c r="Y81" i="25" s="1"/>
  <c r="W24" i="25"/>
  <c r="Y24" i="25" s="1"/>
  <c r="W131" i="25"/>
  <c r="Y131" i="25" s="1"/>
  <c r="W129" i="25"/>
  <c r="Y129" i="25" s="1"/>
  <c r="W54" i="25"/>
  <c r="Y54" i="25" s="1"/>
  <c r="W157" i="25"/>
  <c r="Y157" i="25" s="1"/>
  <c r="W16" i="25"/>
  <c r="Y16" i="25" s="1"/>
  <c r="W120" i="25"/>
  <c r="Y120" i="25" s="1"/>
  <c r="W155" i="25"/>
  <c r="Y155" i="25" s="1"/>
  <c r="W146" i="25"/>
  <c r="Y146" i="25" s="1"/>
  <c r="W159" i="25"/>
  <c r="Y159" i="25" s="1"/>
  <c r="W42" i="25"/>
  <c r="Y42" i="25" s="1"/>
  <c r="W40" i="25"/>
  <c r="Y40" i="25" s="1"/>
  <c r="W153" i="25"/>
  <c r="Y153" i="25" s="1"/>
  <c r="W154" i="25"/>
  <c r="Y154" i="25" s="1"/>
  <c r="W94" i="25"/>
  <c r="Y94" i="25" s="1"/>
  <c r="W132" i="25"/>
  <c r="Y132" i="25" s="1"/>
  <c r="W15" i="25"/>
  <c r="Y15" i="25" s="1"/>
  <c r="W39" i="25"/>
  <c r="Y39" i="25" s="1"/>
  <c r="W41" i="25"/>
  <c r="Y41" i="25" s="1"/>
  <c r="W38" i="25"/>
  <c r="Y38" i="25" s="1"/>
  <c r="W156" i="25"/>
  <c r="Y156" i="25" s="1"/>
  <c r="W105" i="25"/>
  <c r="Y105" i="25" s="1"/>
  <c r="W91" i="25"/>
  <c r="Y91" i="25" s="1"/>
  <c r="W130" i="25"/>
  <c r="Y130" i="25" s="1"/>
  <c r="W65" i="25"/>
  <c r="Y65" i="25" s="1"/>
  <c r="W64" i="25"/>
  <c r="Y64" i="25" s="1"/>
  <c r="W128" i="25"/>
  <c r="Y128" i="25" s="1"/>
  <c r="W68" i="25"/>
  <c r="Y68" i="25" s="1"/>
  <c r="W79" i="25"/>
  <c r="Y79" i="25" s="1"/>
  <c r="W158" i="25"/>
  <c r="Y158" i="25" s="1"/>
  <c r="W25" i="25"/>
  <c r="Y25" i="25" s="1"/>
  <c r="W14" i="25"/>
  <c r="Y14" i="25" s="1"/>
  <c r="W107" i="25"/>
  <c r="Y107" i="25" s="1"/>
  <c r="W133" i="25"/>
  <c r="Y133" i="25" s="1"/>
  <c r="W12" i="25"/>
  <c r="Y12" i="25" s="1"/>
  <c r="W26" i="25"/>
  <c r="Y26" i="25" s="1"/>
  <c r="W27" i="25"/>
  <c r="Y27" i="25" s="1"/>
  <c r="W55" i="25"/>
  <c r="Y55" i="25" s="1"/>
  <c r="W90" i="25"/>
  <c r="Y90" i="25" s="1"/>
  <c r="W67" i="25"/>
  <c r="Y67" i="25" s="1"/>
  <c r="W13" i="25"/>
  <c r="Y13" i="25" s="1"/>
  <c r="W127" i="25"/>
  <c r="Y127" i="25" s="1"/>
  <c r="W80" i="25"/>
  <c r="Y80" i="25" s="1"/>
  <c r="W144" i="25"/>
  <c r="Y144" i="25" s="1"/>
  <c r="W93" i="25"/>
  <c r="Y93" i="25" s="1"/>
  <c r="W143" i="25"/>
  <c r="Y143" i="25" s="1"/>
  <c r="AA54" i="25"/>
  <c r="Z107" i="25"/>
  <c r="AB107" i="25" s="1"/>
  <c r="Z105" i="25"/>
  <c r="AB105" i="25" s="1"/>
  <c r="Z146" i="25"/>
  <c r="AB146" i="25" s="1"/>
  <c r="Z42" i="25"/>
  <c r="AB42" i="25" s="1"/>
  <c r="AA107" i="25"/>
  <c r="AA39" i="25"/>
  <c r="AA146" i="25"/>
  <c r="Z155" i="25"/>
  <c r="AB155" i="25" s="1"/>
  <c r="Z24" i="25"/>
  <c r="AB24" i="25" s="1"/>
  <c r="Z145" i="25"/>
  <c r="AB145" i="25" s="1"/>
  <c r="Z27" i="25"/>
  <c r="AB27" i="25" s="1"/>
  <c r="Z40" i="25"/>
  <c r="AB40" i="25" s="1"/>
  <c r="Z25" i="25"/>
  <c r="AB25" i="25" s="1"/>
  <c r="Z54" i="25"/>
  <c r="AB54" i="25" s="1"/>
  <c r="AA65" i="25"/>
  <c r="Z93" i="25"/>
  <c r="AB93" i="25" s="1"/>
  <c r="AA105" i="25"/>
  <c r="Z127" i="25"/>
  <c r="AB127" i="25" s="1"/>
  <c r="AA38" i="25"/>
  <c r="Z41" i="25"/>
  <c r="AB41" i="25" s="1"/>
  <c r="AA15" i="25"/>
  <c r="AA145" i="25"/>
  <c r="AA94" i="25"/>
  <c r="Z13" i="25"/>
  <c r="AB13" i="25" s="1"/>
  <c r="Z38" i="25"/>
  <c r="AB38" i="25" s="1"/>
  <c r="AA159" i="25"/>
  <c r="H42" i="20"/>
  <c r="I150" i="25"/>
  <c r="H150" i="25"/>
  <c r="G42" i="20"/>
  <c r="E42" i="20"/>
  <c r="E150" i="25"/>
  <c r="G51" i="20"/>
  <c r="H149" i="25"/>
  <c r="H51" i="20"/>
  <c r="I149" i="25"/>
  <c r="F52" i="20"/>
  <c r="F148" i="25"/>
  <c r="H148" i="25"/>
  <c r="G52" i="20"/>
  <c r="I148" i="25"/>
  <c r="H52" i="20"/>
  <c r="E52" i="20"/>
  <c r="E148" i="25"/>
  <c r="E147" i="25"/>
  <c r="E53" i="20"/>
  <c r="F53" i="20"/>
  <c r="F147" i="25"/>
  <c r="G41" i="20"/>
  <c r="H142" i="25"/>
  <c r="H41" i="20"/>
  <c r="I41" i="20" s="1"/>
  <c r="I142" i="25"/>
  <c r="AD142" i="25" s="1"/>
  <c r="E50" i="20"/>
  <c r="G50" i="20"/>
  <c r="H136" i="25"/>
  <c r="H50" i="20"/>
  <c r="I136" i="25"/>
  <c r="H135" i="25"/>
  <c r="G33" i="20"/>
  <c r="H33" i="20"/>
  <c r="I135" i="25"/>
  <c r="H102" i="20"/>
  <c r="I134" i="25"/>
  <c r="F134" i="25"/>
  <c r="F102" i="20"/>
  <c r="E134" i="25"/>
  <c r="G134" i="25" s="1"/>
  <c r="E102" i="20"/>
  <c r="H134" i="25"/>
  <c r="J134" i="25" s="1"/>
  <c r="G102" i="20"/>
  <c r="E125" i="25"/>
  <c r="E12" i="20"/>
  <c r="F12" i="20"/>
  <c r="F125" i="25"/>
  <c r="H125" i="25"/>
  <c r="G12" i="20"/>
  <c r="H12" i="20"/>
  <c r="I125" i="25"/>
  <c r="G49" i="20"/>
  <c r="H124" i="25"/>
  <c r="F49" i="20"/>
  <c r="F124" i="25"/>
  <c r="I124" i="25"/>
  <c r="H49" i="20"/>
  <c r="E124" i="25"/>
  <c r="E49" i="20"/>
  <c r="F121" i="25"/>
  <c r="F43" i="20"/>
  <c r="J44" i="1"/>
  <c r="E43" i="20"/>
  <c r="E121" i="25"/>
  <c r="E19" i="20"/>
  <c r="E111" i="25"/>
  <c r="G19" i="20"/>
  <c r="H111" i="25"/>
  <c r="F111" i="25"/>
  <c r="F19" i="20"/>
  <c r="H19" i="20"/>
  <c r="I111" i="25"/>
  <c r="G31" i="20"/>
  <c r="H110" i="25"/>
  <c r="F110" i="25"/>
  <c r="F31" i="20"/>
  <c r="E31" i="20"/>
  <c r="E110" i="25"/>
  <c r="H92" i="20"/>
  <c r="I109" i="25"/>
  <c r="E92" i="20"/>
  <c r="E109" i="25"/>
  <c r="G109" i="25" s="1"/>
  <c r="G92" i="20"/>
  <c r="H109" i="25"/>
  <c r="J109" i="25" s="1"/>
  <c r="F92" i="20"/>
  <c r="F109" i="25"/>
  <c r="I108" i="25"/>
  <c r="H23" i="20"/>
  <c r="E23" i="20"/>
  <c r="E108" i="25"/>
  <c r="G23" i="20"/>
  <c r="H108" i="25"/>
  <c r="F108" i="25"/>
  <c r="J32" i="1"/>
  <c r="F23" i="20"/>
  <c r="G40" i="20"/>
  <c r="H85" i="25"/>
  <c r="H40" i="20"/>
  <c r="I85" i="25"/>
  <c r="H17" i="20"/>
  <c r="I82" i="25"/>
  <c r="F17" i="20"/>
  <c r="F82" i="25"/>
  <c r="G17" i="20"/>
  <c r="H82" i="25"/>
  <c r="J82" i="25" s="1"/>
  <c r="E17" i="20"/>
  <c r="E82" i="25"/>
  <c r="G82" i="25" s="1"/>
  <c r="G48" i="20"/>
  <c r="H84" i="25"/>
  <c r="H48" i="20"/>
  <c r="I84" i="25"/>
  <c r="F83" i="25"/>
  <c r="F20" i="20"/>
  <c r="G20" i="20"/>
  <c r="H83" i="25"/>
  <c r="E20" i="20"/>
  <c r="E83" i="25"/>
  <c r="F74" i="25"/>
  <c r="F39" i="20"/>
  <c r="E39" i="20"/>
  <c r="E74" i="25"/>
  <c r="G39" i="20"/>
  <c r="H74" i="25"/>
  <c r="E73" i="25"/>
  <c r="E15" i="20"/>
  <c r="F73" i="25"/>
  <c r="F15" i="20"/>
  <c r="E70" i="25"/>
  <c r="E28" i="20"/>
  <c r="F70" i="25"/>
  <c r="F28" i="20"/>
  <c r="F69" i="25"/>
  <c r="J16" i="1"/>
  <c r="F7" i="20"/>
  <c r="H7" i="20"/>
  <c r="I69" i="25"/>
  <c r="E69" i="25"/>
  <c r="E7" i="20"/>
  <c r="G7" i="20"/>
  <c r="H69" i="25"/>
  <c r="J69" i="25" s="1"/>
  <c r="H24" i="20"/>
  <c r="I58" i="25"/>
  <c r="G24" i="20"/>
  <c r="H58" i="25"/>
  <c r="H59" i="25"/>
  <c r="G22" i="20"/>
  <c r="F59" i="25"/>
  <c r="I59" i="25"/>
  <c r="H22" i="20"/>
  <c r="G26" i="20"/>
  <c r="H57" i="25"/>
  <c r="F57" i="25"/>
  <c r="F26" i="20"/>
  <c r="E57" i="25"/>
  <c r="E26" i="20"/>
  <c r="I57" i="25"/>
  <c r="H26" i="20"/>
  <c r="F56" i="25"/>
  <c r="F25" i="20"/>
  <c r="E25" i="20"/>
  <c r="E56" i="25"/>
  <c r="G30" i="20"/>
  <c r="H46" i="25"/>
  <c r="E46" i="25"/>
  <c r="E30" i="20"/>
  <c r="H30" i="20"/>
  <c r="I46" i="25"/>
  <c r="F37" i="20"/>
  <c r="F45" i="25"/>
  <c r="G37" i="20"/>
  <c r="H45" i="25"/>
  <c r="H37" i="20"/>
  <c r="I45" i="25"/>
  <c r="E45" i="25"/>
  <c r="E37" i="20"/>
  <c r="H44" i="25"/>
  <c r="G18" i="20"/>
  <c r="H18" i="20"/>
  <c r="I44" i="25"/>
  <c r="S12" i="1"/>
  <c r="H6" i="20"/>
  <c r="I43" i="25"/>
  <c r="E6" i="20"/>
  <c r="E43" i="25"/>
  <c r="G6" i="20"/>
  <c r="H43" i="25"/>
  <c r="J43" i="25" s="1"/>
  <c r="H8" i="20"/>
  <c r="I33" i="25"/>
  <c r="G8" i="20"/>
  <c r="H33" i="25"/>
  <c r="G29" i="20"/>
  <c r="H32" i="25"/>
  <c r="F32" i="25"/>
  <c r="F29" i="20"/>
  <c r="E32" i="25"/>
  <c r="E29" i="20"/>
  <c r="F10" i="20"/>
  <c r="F31" i="25"/>
  <c r="H10" i="20"/>
  <c r="E10" i="20"/>
  <c r="E31" i="25"/>
  <c r="G61" i="20"/>
  <c r="H30" i="25"/>
  <c r="J30" i="25" s="1"/>
  <c r="H61" i="20"/>
  <c r="I30" i="25"/>
  <c r="F30" i="25"/>
  <c r="F61" i="20"/>
  <c r="E30" i="25"/>
  <c r="G30" i="25" s="1"/>
  <c r="E61" i="20"/>
  <c r="H27" i="20"/>
  <c r="I20" i="25"/>
  <c r="E27" i="20"/>
  <c r="E20" i="25"/>
  <c r="G27" i="20"/>
  <c r="H20" i="25"/>
  <c r="J20" i="25" s="1"/>
  <c r="F27" i="20"/>
  <c r="F20" i="25"/>
  <c r="H36" i="20"/>
  <c r="I19" i="25"/>
  <c r="H19" i="25"/>
  <c r="G36" i="20"/>
  <c r="E16" i="20"/>
  <c r="E18" i="25"/>
  <c r="F16" i="20"/>
  <c r="F18" i="25"/>
  <c r="H16" i="20"/>
  <c r="I18" i="25"/>
  <c r="E17" i="25"/>
  <c r="E32" i="20"/>
  <c r="F17" i="25"/>
  <c r="F32" i="20"/>
  <c r="S28" i="1"/>
  <c r="I17" i="25"/>
  <c r="H32" i="20"/>
  <c r="H35" i="20"/>
  <c r="I7" i="25"/>
  <c r="E35" i="20"/>
  <c r="E7" i="25"/>
  <c r="G35" i="20"/>
  <c r="H7" i="25"/>
  <c r="H11" i="20"/>
  <c r="I6" i="25"/>
  <c r="G11" i="20"/>
  <c r="H6" i="25"/>
  <c r="E5" i="25"/>
  <c r="E13" i="20"/>
  <c r="H13" i="20"/>
  <c r="I5" i="25"/>
  <c r="F13" i="20"/>
  <c r="F5" i="25"/>
  <c r="H34" i="20"/>
  <c r="S24" i="1"/>
  <c r="I4" i="25"/>
  <c r="E4" i="25"/>
  <c r="E34" i="20"/>
  <c r="G34" i="20"/>
  <c r="H4" i="25"/>
  <c r="F4" i="25"/>
  <c r="F34" i="20"/>
  <c r="G9" i="20"/>
  <c r="H98" i="25"/>
  <c r="F9" i="20"/>
  <c r="F98" i="25"/>
  <c r="H9" i="20"/>
  <c r="I98" i="25"/>
  <c r="E9" i="20"/>
  <c r="H46" i="20"/>
  <c r="I97" i="25"/>
  <c r="G46" i="20"/>
  <c r="H97" i="25"/>
  <c r="E46" i="20"/>
  <c r="E97" i="25"/>
  <c r="H21" i="20"/>
  <c r="I96" i="25"/>
  <c r="G21" i="20"/>
  <c r="H96" i="25"/>
  <c r="G45" i="20"/>
  <c r="H95" i="25"/>
  <c r="E95" i="25"/>
  <c r="E45" i="20"/>
  <c r="F45" i="20"/>
  <c r="F95" i="25"/>
  <c r="H45" i="20"/>
  <c r="S40" i="1"/>
  <c r="I95" i="25"/>
  <c r="E23" i="51"/>
  <c r="E9" i="51"/>
  <c r="D11" i="51"/>
  <c r="F49" i="1" s="1"/>
  <c r="D25" i="51"/>
  <c r="H119" i="20"/>
  <c r="H150" i="20"/>
  <c r="H112" i="20"/>
  <c r="H154" i="20"/>
  <c r="H160" i="20"/>
  <c r="H148" i="20"/>
  <c r="H158" i="20"/>
  <c r="H138" i="20"/>
  <c r="H129" i="20"/>
  <c r="I129" i="20" s="1"/>
  <c r="H114" i="20"/>
  <c r="H134" i="20"/>
  <c r="H155" i="20"/>
  <c r="H130" i="20"/>
  <c r="H141" i="20"/>
  <c r="H122" i="20"/>
  <c r="H159" i="20"/>
  <c r="H115" i="20"/>
  <c r="H142" i="20"/>
  <c r="H127" i="20"/>
  <c r="H137" i="20"/>
  <c r="I137" i="20" s="1"/>
  <c r="H109" i="20"/>
  <c r="I109" i="20" s="1"/>
  <c r="H139" i="20"/>
  <c r="I155" i="25"/>
  <c r="I68" i="25"/>
  <c r="I26" i="25"/>
  <c r="I146" i="25"/>
  <c r="I90" i="25"/>
  <c r="I29" i="25"/>
  <c r="I41" i="25"/>
  <c r="I38" i="25"/>
  <c r="I14" i="25"/>
  <c r="I154" i="25"/>
  <c r="H153" i="20"/>
  <c r="H136" i="20"/>
  <c r="I136" i="20" s="1"/>
  <c r="H128" i="20"/>
  <c r="I128" i="20" s="1"/>
  <c r="H133" i="20"/>
  <c r="H131" i="20"/>
  <c r="H145" i="20"/>
  <c r="H147" i="20"/>
  <c r="H144" i="20"/>
  <c r="H149" i="20"/>
  <c r="H140" i="20"/>
  <c r="H110" i="20"/>
  <c r="H135" i="20"/>
  <c r="H116" i="20"/>
  <c r="H143" i="20"/>
  <c r="I143" i="20" s="1"/>
  <c r="H118" i="20"/>
  <c r="H152" i="20"/>
  <c r="H121" i="20"/>
  <c r="H113" i="20"/>
  <c r="I113" i="20" s="1"/>
  <c r="H111" i="20"/>
  <c r="I111" i="20" s="1"/>
  <c r="H146" i="20"/>
  <c r="H157" i="20"/>
  <c r="H117" i="20"/>
  <c r="H132" i="20"/>
  <c r="H156" i="20"/>
  <c r="H125" i="20"/>
  <c r="H120" i="20"/>
  <c r="H126" i="20"/>
  <c r="H124" i="20"/>
  <c r="I124" i="20" s="1"/>
  <c r="H151" i="20"/>
  <c r="I151" i="20" s="1"/>
  <c r="H161" i="20"/>
  <c r="H123" i="20"/>
  <c r="I105" i="25"/>
  <c r="I153" i="25"/>
  <c r="I55" i="25"/>
  <c r="I157" i="25"/>
  <c r="I91" i="25"/>
  <c r="I80" i="25"/>
  <c r="I66" i="25"/>
  <c r="I79" i="25"/>
  <c r="I129" i="25"/>
  <c r="I144" i="25"/>
  <c r="I15" i="25"/>
  <c r="I25" i="25"/>
  <c r="I156" i="25"/>
  <c r="I132" i="25"/>
  <c r="I120" i="25"/>
  <c r="I13" i="25"/>
  <c r="I81" i="25"/>
  <c r="I130" i="25"/>
  <c r="I133" i="25"/>
  <c r="I92" i="25"/>
  <c r="I42" i="25"/>
  <c r="I64" i="25"/>
  <c r="I128" i="25"/>
  <c r="I16" i="25"/>
  <c r="I28" i="25"/>
  <c r="I40" i="25"/>
  <c r="I107" i="25"/>
  <c r="I159" i="25"/>
  <c r="I54" i="25"/>
  <c r="I143" i="25"/>
  <c r="I106" i="25"/>
  <c r="I93" i="25"/>
  <c r="I67" i="25"/>
  <c r="I145" i="25"/>
  <c r="I27" i="25"/>
  <c r="I131" i="25"/>
  <c r="I24" i="25"/>
  <c r="I65" i="25"/>
  <c r="I94" i="25"/>
  <c r="I39" i="25"/>
  <c r="I127" i="25"/>
  <c r="I158" i="25"/>
  <c r="I12" i="25"/>
  <c r="G143" i="20"/>
  <c r="G152" i="20"/>
  <c r="G149" i="20"/>
  <c r="G116" i="20"/>
  <c r="G128" i="20"/>
  <c r="G155" i="20"/>
  <c r="G113" i="20"/>
  <c r="G130" i="20"/>
  <c r="G133" i="20"/>
  <c r="G136" i="20"/>
  <c r="G117" i="20"/>
  <c r="G150" i="20"/>
  <c r="G134" i="20"/>
  <c r="G145" i="20"/>
  <c r="G139" i="20"/>
  <c r="G118" i="20"/>
  <c r="G119" i="20"/>
  <c r="G114" i="20"/>
  <c r="G129" i="20"/>
  <c r="G161" i="20"/>
  <c r="G153" i="20"/>
  <c r="G160" i="20"/>
  <c r="G142" i="20"/>
  <c r="H144" i="25"/>
  <c r="J144" i="25" s="1"/>
  <c r="H80" i="25"/>
  <c r="J80" i="25" s="1"/>
  <c r="H24" i="25"/>
  <c r="J24" i="25" s="1"/>
  <c r="H157" i="25"/>
  <c r="J157" i="25" s="1"/>
  <c r="H65" i="25"/>
  <c r="J65" i="25" s="1"/>
  <c r="H92" i="25"/>
  <c r="J92" i="25" s="1"/>
  <c r="H159" i="25"/>
  <c r="J159" i="25" s="1"/>
  <c r="H68" i="25"/>
  <c r="J68" i="25" s="1"/>
  <c r="H145" i="25"/>
  <c r="J145" i="25" s="1"/>
  <c r="H94" i="25"/>
  <c r="J94" i="25" s="1"/>
  <c r="H13" i="25"/>
  <c r="J13" i="25" s="1"/>
  <c r="H12" i="25"/>
  <c r="J12" i="25" s="1"/>
  <c r="G141" i="20"/>
  <c r="G154" i="20"/>
  <c r="G121" i="20"/>
  <c r="G132" i="20"/>
  <c r="G157" i="20"/>
  <c r="G156" i="20"/>
  <c r="G159" i="20"/>
  <c r="G148" i="20"/>
  <c r="G158" i="20"/>
  <c r="G110" i="20"/>
  <c r="G135" i="20"/>
  <c r="G137" i="20"/>
  <c r="G127" i="20"/>
  <c r="G123" i="20"/>
  <c r="G151" i="20"/>
  <c r="G126" i="20"/>
  <c r="G109" i="20"/>
  <c r="G140" i="20"/>
  <c r="G115" i="20"/>
  <c r="G146" i="20"/>
  <c r="G112" i="20"/>
  <c r="G122" i="20"/>
  <c r="G144" i="20"/>
  <c r="G111" i="20"/>
  <c r="G125" i="20"/>
  <c r="G131" i="20"/>
  <c r="G124" i="20"/>
  <c r="G138" i="20"/>
  <c r="G120" i="20"/>
  <c r="G147" i="20"/>
  <c r="H129" i="25"/>
  <c r="J129" i="25" s="1"/>
  <c r="H25" i="25"/>
  <c r="J25" i="25" s="1"/>
  <c r="H16" i="25"/>
  <c r="J16" i="25" s="1"/>
  <c r="H158" i="25"/>
  <c r="J158" i="25" s="1"/>
  <c r="H67" i="25"/>
  <c r="J67" i="25" s="1"/>
  <c r="H15" i="25"/>
  <c r="J15" i="25" s="1"/>
  <c r="H143" i="25"/>
  <c r="J143" i="25" s="1"/>
  <c r="H42" i="25"/>
  <c r="J42" i="25" s="1"/>
  <c r="H146" i="25"/>
  <c r="J146" i="25" s="1"/>
  <c r="H91" i="25"/>
  <c r="J91" i="25" s="1"/>
  <c r="H28" i="25"/>
  <c r="J28" i="25" s="1"/>
  <c r="H153" i="25"/>
  <c r="J153" i="25" s="1"/>
  <c r="H26" i="25"/>
  <c r="J26" i="25" s="1"/>
  <c r="H64" i="25"/>
  <c r="J64" i="25" s="1"/>
  <c r="H131" i="25"/>
  <c r="J131" i="25" s="1"/>
  <c r="H29" i="25"/>
  <c r="J29" i="25" s="1"/>
  <c r="H39" i="25"/>
  <c r="J39" i="25" s="1"/>
  <c r="H54" i="25"/>
  <c r="J54" i="25" s="1"/>
  <c r="H81" i="25"/>
  <c r="J81" i="25" s="1"/>
  <c r="H120" i="25"/>
  <c r="J120" i="25" s="1"/>
  <c r="H133" i="25"/>
  <c r="J133" i="25" s="1"/>
  <c r="H41" i="25"/>
  <c r="J41" i="25" s="1"/>
  <c r="H55" i="25"/>
  <c r="J55" i="25" s="1"/>
  <c r="H66" i="25"/>
  <c r="J66" i="25" s="1"/>
  <c r="H27" i="25"/>
  <c r="J27" i="25" s="1"/>
  <c r="H132" i="25"/>
  <c r="J132" i="25" s="1"/>
  <c r="H154" i="25"/>
  <c r="J154" i="25" s="1"/>
  <c r="H40" i="25"/>
  <c r="J40" i="25" s="1"/>
  <c r="H14" i="25"/>
  <c r="J14" i="25" s="1"/>
  <c r="H106" i="25"/>
  <c r="J106" i="25" s="1"/>
  <c r="H93" i="25"/>
  <c r="J93" i="25" s="1"/>
  <c r="H128" i="25"/>
  <c r="J128" i="25" s="1"/>
  <c r="H90" i="25"/>
  <c r="J90" i="25" s="1"/>
  <c r="H130" i="25"/>
  <c r="J130" i="25" s="1"/>
  <c r="H79" i="25"/>
  <c r="J79" i="25" s="1"/>
  <c r="H38" i="25"/>
  <c r="J38" i="25" s="1"/>
  <c r="H155" i="25"/>
  <c r="J155" i="25" s="1"/>
  <c r="H127" i="25"/>
  <c r="J127" i="25" s="1"/>
  <c r="H107" i="25"/>
  <c r="J107" i="25" s="1"/>
  <c r="H156" i="25"/>
  <c r="J156" i="25" s="1"/>
  <c r="H105" i="25"/>
  <c r="J105" i="25" s="1"/>
  <c r="E156" i="25"/>
  <c r="G156" i="25" s="1"/>
  <c r="E106" i="25"/>
  <c r="G106" i="25" s="1"/>
  <c r="E80" i="25"/>
  <c r="G80" i="25" s="1"/>
  <c r="E94" i="25"/>
  <c r="G94" i="25" s="1"/>
  <c r="E153" i="25"/>
  <c r="G153" i="25" s="1"/>
  <c r="E146" i="25"/>
  <c r="G146" i="25" s="1"/>
  <c r="E81" i="25"/>
  <c r="G81" i="25" s="1"/>
  <c r="E67" i="25"/>
  <c r="G67" i="25" s="1"/>
  <c r="E42" i="25"/>
  <c r="G42" i="25" s="1"/>
  <c r="E132" i="25"/>
  <c r="G132" i="25" s="1"/>
  <c r="E14" i="25"/>
  <c r="G14" i="25" s="1"/>
  <c r="E105" i="25"/>
  <c r="G105" i="25" s="1"/>
  <c r="E38" i="25"/>
  <c r="G38" i="25" s="1"/>
  <c r="E145" i="25"/>
  <c r="G145" i="25" s="1"/>
  <c r="E66" i="25"/>
  <c r="G66" i="25" s="1"/>
  <c r="E130" i="25"/>
  <c r="G130" i="25" s="1"/>
  <c r="E133" i="25"/>
  <c r="G133" i="25" s="1"/>
  <c r="E40" i="25"/>
  <c r="G40" i="25" s="1"/>
  <c r="E12" i="25"/>
  <c r="G12" i="25" s="1"/>
  <c r="E68" i="25"/>
  <c r="G68" i="25" s="1"/>
  <c r="E90" i="25"/>
  <c r="G90" i="25" s="1"/>
  <c r="E143" i="25"/>
  <c r="G143" i="25" s="1"/>
  <c r="E25" i="25"/>
  <c r="G25" i="25" s="1"/>
  <c r="E131" i="25"/>
  <c r="G131" i="25" s="1"/>
  <c r="E129" i="25"/>
  <c r="G129" i="25" s="1"/>
  <c r="E13" i="25"/>
  <c r="G13" i="25" s="1"/>
  <c r="E127" i="25"/>
  <c r="G127" i="25" s="1"/>
  <c r="E65" i="25"/>
  <c r="G65" i="25" s="1"/>
  <c r="E144" i="25"/>
  <c r="G144" i="25" s="1"/>
  <c r="E155" i="25"/>
  <c r="G155" i="25" s="1"/>
  <c r="E107" i="25"/>
  <c r="G107" i="25" s="1"/>
  <c r="E16" i="25"/>
  <c r="G16" i="25" s="1"/>
  <c r="E15" i="25"/>
  <c r="G15" i="25" s="1"/>
  <c r="E54" i="25"/>
  <c r="G54" i="25" s="1"/>
  <c r="E79" i="25"/>
  <c r="G79" i="25" s="1"/>
  <c r="E41" i="25"/>
  <c r="G41" i="25" s="1"/>
  <c r="E93" i="25"/>
  <c r="G93" i="25" s="1"/>
  <c r="E29" i="25"/>
  <c r="G29" i="25" s="1"/>
  <c r="E92" i="25"/>
  <c r="G92" i="25" s="1"/>
  <c r="E24" i="25"/>
  <c r="G24" i="25" s="1"/>
  <c r="E64" i="25"/>
  <c r="G64" i="25" s="1"/>
  <c r="E26" i="25"/>
  <c r="G26" i="25" s="1"/>
  <c r="E154" i="25"/>
  <c r="G154" i="25" s="1"/>
  <c r="E128" i="25"/>
  <c r="G128" i="25" s="1"/>
  <c r="E157" i="25"/>
  <c r="G157" i="25" s="1"/>
  <c r="E158" i="25"/>
  <c r="G158" i="25" s="1"/>
  <c r="E159" i="25"/>
  <c r="G159" i="25" s="1"/>
  <c r="E120" i="25"/>
  <c r="G120" i="25" s="1"/>
  <c r="E39" i="25"/>
  <c r="G39" i="25" s="1"/>
  <c r="E55" i="25"/>
  <c r="G55" i="25" s="1"/>
  <c r="E28" i="25"/>
  <c r="G28" i="25" s="1"/>
  <c r="E27" i="25"/>
  <c r="G27" i="25" s="1"/>
  <c r="E91" i="25"/>
  <c r="F80" i="25"/>
  <c r="F130" i="25"/>
  <c r="F131" i="25"/>
  <c r="F38" i="25"/>
  <c r="F28" i="25"/>
  <c r="F154" i="25"/>
  <c r="F81" i="25"/>
  <c r="F92" i="25"/>
  <c r="F55" i="25"/>
  <c r="F41" i="25"/>
  <c r="F107" i="25"/>
  <c r="F67" i="25"/>
  <c r="F65" i="25"/>
  <c r="F158" i="25"/>
  <c r="F153" i="25"/>
  <c r="F93" i="25"/>
  <c r="F64" i="25"/>
  <c r="F13" i="25"/>
  <c r="F120" i="25"/>
  <c r="F91" i="25"/>
  <c r="F25" i="25"/>
  <c r="F143" i="25"/>
  <c r="F27" i="25"/>
  <c r="F106" i="25"/>
  <c r="F40" i="25"/>
  <c r="F15" i="25"/>
  <c r="F79" i="25"/>
  <c r="F29" i="25"/>
  <c r="F39" i="25"/>
  <c r="F94" i="25"/>
  <c r="F129" i="25"/>
  <c r="F68" i="25"/>
  <c r="F145" i="25"/>
  <c r="F155" i="25"/>
  <c r="F159" i="25"/>
  <c r="F14" i="25"/>
  <c r="F54" i="25"/>
  <c r="F24" i="25"/>
  <c r="F133" i="25"/>
  <c r="F128" i="25"/>
  <c r="F66" i="25"/>
  <c r="F146" i="25"/>
  <c r="F144" i="25"/>
  <c r="F16" i="25"/>
  <c r="F26" i="25"/>
  <c r="F90" i="25"/>
  <c r="F156" i="25"/>
  <c r="F127" i="25"/>
  <c r="F105" i="25"/>
  <c r="F12" i="25"/>
  <c r="F132" i="25"/>
  <c r="F42" i="25"/>
  <c r="F157" i="25"/>
  <c r="AC37" i="25"/>
  <c r="AE118" i="25"/>
  <c r="AF21" i="25"/>
  <c r="D24" i="23"/>
  <c r="D10" i="23"/>
  <c r="F24" i="23"/>
  <c r="F10" i="23"/>
  <c r="C12" i="23"/>
  <c r="C26" i="23"/>
  <c r="E12" i="23"/>
  <c r="E26" i="23"/>
  <c r="D24" i="53"/>
  <c r="D10" i="53"/>
  <c r="F24" i="53"/>
  <c r="F10" i="53"/>
  <c r="E26" i="53"/>
  <c r="E12" i="53"/>
  <c r="C26" i="53"/>
  <c r="C12" i="53"/>
  <c r="D24" i="52"/>
  <c r="D10" i="52"/>
  <c r="F24" i="52"/>
  <c r="F10" i="52"/>
  <c r="C26" i="52"/>
  <c r="C12" i="52"/>
  <c r="E26" i="52"/>
  <c r="E12" i="52"/>
  <c r="AE61" i="25"/>
  <c r="AE37" i="25"/>
  <c r="AF23" i="25"/>
  <c r="AC61" i="25"/>
  <c r="AC118" i="25"/>
  <c r="C8" i="51"/>
  <c r="C22" i="51"/>
  <c r="C13" i="43"/>
  <c r="M12" i="44" s="1"/>
  <c r="X13" i="43"/>
  <c r="M48" i="44" s="1"/>
  <c r="X15" i="43"/>
  <c r="M50" i="44" s="1"/>
  <c r="Q16" i="43"/>
  <c r="M39" i="44" s="1"/>
  <c r="X10" i="43"/>
  <c r="M45" i="44" s="1"/>
  <c r="X8" i="43"/>
  <c r="M43" i="44" s="1"/>
  <c r="Q9" i="43"/>
  <c r="M32" i="44" s="1"/>
  <c r="X12" i="43"/>
  <c r="M47" i="44" s="1"/>
  <c r="X6" i="43"/>
  <c r="M41" i="44" s="1"/>
  <c r="C17" i="43"/>
  <c r="M16" i="44" s="1"/>
  <c r="C9" i="43"/>
  <c r="M8" i="44" s="1"/>
  <c r="J14" i="43"/>
  <c r="M25" i="44" s="1"/>
  <c r="X7" i="43"/>
  <c r="M42" i="44" s="1"/>
  <c r="C12" i="43"/>
  <c r="M11" i="44" s="1"/>
  <c r="Q6" i="43"/>
  <c r="M29" i="44" s="1"/>
  <c r="J13" i="43"/>
  <c r="M24" i="44" s="1"/>
  <c r="X16" i="43"/>
  <c r="M51" i="44" s="1"/>
  <c r="W17" i="43"/>
  <c r="L52" i="44" s="1"/>
  <c r="W8" i="43"/>
  <c r="L43" i="44" s="1"/>
  <c r="B16" i="43"/>
  <c r="L15" i="44" s="1"/>
  <c r="P7" i="43"/>
  <c r="L30" i="44" s="1"/>
  <c r="B7" i="43"/>
  <c r="L6" i="44" s="1"/>
  <c r="P17" i="43"/>
  <c r="L40" i="44" s="1"/>
  <c r="W9" i="43"/>
  <c r="L44" i="44" s="1"/>
  <c r="I8" i="43"/>
  <c r="L19" i="44" s="1"/>
  <c r="Q14" i="43"/>
  <c r="M37" i="44" s="1"/>
  <c r="P16" i="43"/>
  <c r="L39" i="44" s="1"/>
  <c r="C15" i="43"/>
  <c r="M14" i="44" s="1"/>
  <c r="W7" i="43"/>
  <c r="L42" i="44" s="1"/>
  <c r="W13" i="43"/>
  <c r="L48" i="44" s="1"/>
  <c r="X11" i="43"/>
  <c r="M46" i="44" s="1"/>
  <c r="I9" i="43"/>
  <c r="L20" i="44" s="1"/>
  <c r="P15" i="43"/>
  <c r="L38" i="44" s="1"/>
  <c r="P9" i="43"/>
  <c r="L32" i="44" s="1"/>
  <c r="C16" i="43"/>
  <c r="M15" i="44" s="1"/>
  <c r="C10" i="43"/>
  <c r="M9" i="44" s="1"/>
  <c r="B11" i="43"/>
  <c r="L10" i="44" s="1"/>
  <c r="W6" i="43"/>
  <c r="L41" i="44" s="1"/>
  <c r="J9" i="43"/>
  <c r="M20" i="44" s="1"/>
  <c r="P14" i="43"/>
  <c r="L37" i="44" s="1"/>
  <c r="P10" i="43"/>
  <c r="L33" i="44" s="1"/>
  <c r="B17" i="43"/>
  <c r="L16" i="44" s="1"/>
  <c r="C11" i="43"/>
  <c r="M10" i="44" s="1"/>
  <c r="B9" i="43"/>
  <c r="L8" i="44" s="1"/>
  <c r="Q10" i="43"/>
  <c r="M33" i="44" s="1"/>
  <c r="J15" i="43"/>
  <c r="M26" i="44" s="1"/>
  <c r="I17" i="43"/>
  <c r="L28" i="44" s="1"/>
  <c r="I10" i="43"/>
  <c r="L21" i="44" s="1"/>
  <c r="J11" i="43"/>
  <c r="M22" i="44" s="1"/>
  <c r="Q13" i="43"/>
  <c r="M36" i="44" s="1"/>
  <c r="I13" i="43"/>
  <c r="L24" i="44" s="1"/>
  <c r="I12" i="43"/>
  <c r="L23" i="44" s="1"/>
  <c r="I16" i="43"/>
  <c r="L27" i="44" s="1"/>
  <c r="Q8" i="43"/>
  <c r="M31" i="44" s="1"/>
  <c r="X9" i="43"/>
  <c r="M44" i="44" s="1"/>
  <c r="W10" i="43"/>
  <c r="L45" i="44" s="1"/>
  <c r="W14" i="43"/>
  <c r="L49" i="44" s="1"/>
  <c r="J17" i="43"/>
  <c r="M28" i="44" s="1"/>
  <c r="P6" i="43"/>
  <c r="L29" i="44" s="1"/>
  <c r="B6" i="43"/>
  <c r="L5" i="44" s="1"/>
  <c r="W15" i="43"/>
  <c r="L50" i="44" s="1"/>
  <c r="J12" i="43"/>
  <c r="M23" i="44" s="1"/>
  <c r="B15" i="43"/>
  <c r="L14" i="44" s="1"/>
  <c r="B8" i="43"/>
  <c r="L7" i="44" s="1"/>
  <c r="W16" i="43"/>
  <c r="L51" i="44" s="1"/>
  <c r="P12" i="43"/>
  <c r="L35" i="44" s="1"/>
  <c r="B14" i="43"/>
  <c r="L13" i="44" s="1"/>
  <c r="Q17" i="43"/>
  <c r="M40" i="44" s="1"/>
  <c r="J8" i="43"/>
  <c r="M19" i="44" s="1"/>
  <c r="J6" i="43"/>
  <c r="M17" i="44" s="1"/>
  <c r="I11" i="43"/>
  <c r="L22" i="44" s="1"/>
  <c r="I15" i="43"/>
  <c r="L26" i="44" s="1"/>
  <c r="C14" i="43"/>
  <c r="M13" i="44" s="1"/>
  <c r="C6" i="43"/>
  <c r="M5" i="44" s="1"/>
  <c r="W11" i="43"/>
  <c r="L46" i="44" s="1"/>
  <c r="P13" i="43"/>
  <c r="L36" i="44" s="1"/>
  <c r="Q7" i="43"/>
  <c r="M30" i="44" s="1"/>
  <c r="B12" i="43"/>
  <c r="L11" i="44" s="1"/>
  <c r="P8" i="43"/>
  <c r="L31" i="44" s="1"/>
  <c r="Q12" i="43"/>
  <c r="M35" i="44" s="1"/>
  <c r="W12" i="43"/>
  <c r="L47" i="44" s="1"/>
  <c r="I7" i="43"/>
  <c r="L18" i="44" s="1"/>
  <c r="P11" i="43"/>
  <c r="L34" i="44" s="1"/>
  <c r="B10" i="43"/>
  <c r="L9" i="44" s="1"/>
  <c r="X14" i="43"/>
  <c r="M49" i="44" s="1"/>
  <c r="I14" i="43"/>
  <c r="L25" i="44" s="1"/>
  <c r="Q15" i="43"/>
  <c r="M38" i="44" s="1"/>
  <c r="B13" i="43"/>
  <c r="L12" i="44" s="1"/>
  <c r="J7" i="43"/>
  <c r="M18" i="44" s="1"/>
  <c r="J16" i="43"/>
  <c r="M27" i="44" s="1"/>
  <c r="J10" i="43"/>
  <c r="M21" i="44" s="1"/>
  <c r="I6" i="43"/>
  <c r="C7" i="43"/>
  <c r="M6" i="44" s="1"/>
  <c r="C8" i="43"/>
  <c r="M7" i="44" s="1"/>
  <c r="Q11" i="43"/>
  <c r="M34" i="44" s="1"/>
  <c r="X17" i="43"/>
  <c r="M52" i="44" s="1"/>
  <c r="I6" i="36"/>
  <c r="I10" i="36"/>
  <c r="F21" i="38" s="1"/>
  <c r="I7" i="36"/>
  <c r="F18" i="38" s="1"/>
  <c r="I11" i="36"/>
  <c r="F22" i="38" s="1"/>
  <c r="J14" i="36"/>
  <c r="G25" i="38" s="1"/>
  <c r="I17" i="36"/>
  <c r="F28" i="38" s="1"/>
  <c r="I14" i="36"/>
  <c r="F25" i="38" s="1"/>
  <c r="J6" i="36"/>
  <c r="G17" i="38" s="1"/>
  <c r="I13" i="36"/>
  <c r="F24" i="38" s="1"/>
  <c r="I16" i="36"/>
  <c r="F27" i="38" s="1"/>
  <c r="I8" i="36"/>
  <c r="F19" i="38" s="1"/>
  <c r="I15" i="36"/>
  <c r="F26" i="38" s="1"/>
  <c r="I9" i="36"/>
  <c r="F20" i="38" s="1"/>
  <c r="C8" i="36"/>
  <c r="G7" i="38" s="1"/>
  <c r="C13" i="36"/>
  <c r="G12" i="38" s="1"/>
  <c r="C16" i="36"/>
  <c r="G15" i="38" s="1"/>
  <c r="C11" i="36"/>
  <c r="G10" i="38" s="1"/>
  <c r="J10" i="36"/>
  <c r="G21" i="38" s="1"/>
  <c r="I12" i="36"/>
  <c r="F23" i="38" s="1"/>
  <c r="J17" i="36"/>
  <c r="G28" i="38" s="1"/>
  <c r="B16" i="36"/>
  <c r="F15" i="38" s="1"/>
  <c r="B11" i="36"/>
  <c r="F10" i="38" s="1"/>
  <c r="J11" i="36"/>
  <c r="G22" i="38" s="1"/>
  <c r="B17" i="36"/>
  <c r="F16" i="38" s="1"/>
  <c r="B14" i="36"/>
  <c r="F13" i="38" s="1"/>
  <c r="B7" i="36"/>
  <c r="F6" i="38" s="1"/>
  <c r="C17" i="36"/>
  <c r="G16" i="38" s="1"/>
  <c r="B6" i="36"/>
  <c r="F5" i="38" s="1"/>
  <c r="B10" i="36"/>
  <c r="F9" i="38" s="1"/>
  <c r="B9" i="36"/>
  <c r="F8" i="38" s="1"/>
  <c r="B15" i="36"/>
  <c r="F14" i="38" s="1"/>
  <c r="C15" i="36"/>
  <c r="G14" i="38" s="1"/>
  <c r="C9" i="36"/>
  <c r="G8" i="38" s="1"/>
  <c r="B12" i="36"/>
  <c r="F11" i="38" s="1"/>
  <c r="B8" i="36"/>
  <c r="F7" i="38" s="1"/>
  <c r="B13" i="36"/>
  <c r="F12" i="38" s="1"/>
  <c r="C6" i="36"/>
  <c r="G5" i="38" s="1"/>
  <c r="C12" i="36"/>
  <c r="G11" i="38" s="1"/>
  <c r="C14" i="36"/>
  <c r="G13" i="38" s="1"/>
  <c r="C10" i="36"/>
  <c r="G9" i="38" s="1"/>
  <c r="C7" i="36"/>
  <c r="G6" i="38" s="1"/>
  <c r="J15" i="36"/>
  <c r="G26" i="38" s="1"/>
  <c r="J12" i="36"/>
  <c r="G23" i="38" s="1"/>
  <c r="J16" i="36"/>
  <c r="G27" i="38" s="1"/>
  <c r="J7" i="36"/>
  <c r="G18" i="38" s="1"/>
  <c r="J8" i="36"/>
  <c r="G19" i="38" s="1"/>
  <c r="X6" i="36"/>
  <c r="G41" i="38" s="1"/>
  <c r="X9" i="36"/>
  <c r="G44" i="38" s="1"/>
  <c r="W16" i="36"/>
  <c r="F51" i="38" s="1"/>
  <c r="W14" i="36"/>
  <c r="F49" i="38" s="1"/>
  <c r="W9" i="36"/>
  <c r="F44" i="38" s="1"/>
  <c r="W6" i="36"/>
  <c r="F41" i="38" s="1"/>
  <c r="X11" i="36"/>
  <c r="G46" i="38" s="1"/>
  <c r="X10" i="36"/>
  <c r="G45" i="38" s="1"/>
  <c r="J9" i="36"/>
  <c r="G20" i="38" s="1"/>
  <c r="X8" i="36"/>
  <c r="G43" i="38" s="1"/>
  <c r="W17" i="36"/>
  <c r="F52" i="38" s="1"/>
  <c r="X16" i="36"/>
  <c r="G51" i="38" s="1"/>
  <c r="W15" i="36"/>
  <c r="F50" i="38" s="1"/>
  <c r="W11" i="36"/>
  <c r="F46" i="38" s="1"/>
  <c r="W10" i="36"/>
  <c r="F45" i="38" s="1"/>
  <c r="W8" i="36"/>
  <c r="F43" i="38" s="1"/>
  <c r="W12" i="36"/>
  <c r="F47" i="38" s="1"/>
  <c r="W7" i="36"/>
  <c r="F42" i="38" s="1"/>
  <c r="X14" i="36"/>
  <c r="G49" i="38" s="1"/>
  <c r="X15" i="36"/>
  <c r="G50" i="38" s="1"/>
  <c r="X17" i="36"/>
  <c r="G52" i="38" s="1"/>
  <c r="P14" i="36"/>
  <c r="F37" i="38" s="1"/>
  <c r="P13" i="36"/>
  <c r="F36" i="38" s="1"/>
  <c r="P15" i="36"/>
  <c r="F38" i="38" s="1"/>
  <c r="P10" i="36"/>
  <c r="F33" i="38" s="1"/>
  <c r="P9" i="36"/>
  <c r="F32" i="38" s="1"/>
  <c r="Q11" i="36"/>
  <c r="G34" i="38" s="1"/>
  <c r="P17" i="36"/>
  <c r="F40" i="38" s="1"/>
  <c r="P11" i="36"/>
  <c r="F34" i="38" s="1"/>
  <c r="P6" i="36"/>
  <c r="F29" i="38" s="1"/>
  <c r="P16" i="36"/>
  <c r="F39" i="38" s="1"/>
  <c r="Q12" i="36"/>
  <c r="G35" i="38" s="1"/>
  <c r="X13" i="36"/>
  <c r="G48" i="38" s="1"/>
  <c r="Q14" i="36"/>
  <c r="G37" i="38" s="1"/>
  <c r="P8" i="36"/>
  <c r="F31" i="38" s="1"/>
  <c r="Q9" i="36"/>
  <c r="G32" i="38" s="1"/>
  <c r="Q7" i="36"/>
  <c r="G30" i="38" s="1"/>
  <c r="Q13" i="36"/>
  <c r="G36" i="38" s="1"/>
  <c r="Q6" i="36"/>
  <c r="G29" i="38" s="1"/>
  <c r="W13" i="36"/>
  <c r="F48" i="38" s="1"/>
  <c r="X7" i="36"/>
  <c r="G42" i="38" s="1"/>
  <c r="Q17" i="36"/>
  <c r="G40" i="38" s="1"/>
  <c r="P12" i="36"/>
  <c r="F35" i="38" s="1"/>
  <c r="P7" i="36"/>
  <c r="F30" i="38" s="1"/>
  <c r="Q8" i="36"/>
  <c r="G31" i="38" s="1"/>
  <c r="Q15" i="36"/>
  <c r="G38" i="38" s="1"/>
  <c r="Q16" i="36"/>
  <c r="G39" i="38" s="1"/>
  <c r="Q10" i="36"/>
  <c r="G33" i="38" s="1"/>
  <c r="X12" i="36"/>
  <c r="G47" i="38" s="1"/>
  <c r="J13" i="36"/>
  <c r="G24" i="38" s="1"/>
  <c r="AB43" i="25"/>
  <c r="AB126" i="25"/>
  <c r="AE126" i="25" s="1"/>
  <c r="AC126" i="25"/>
  <c r="AB33" i="25"/>
  <c r="AB6" i="25"/>
  <c r="AB138" i="25"/>
  <c r="AE138" i="25" s="1"/>
  <c r="AC138" i="25"/>
  <c r="AD113" i="25"/>
  <c r="AF113" i="25"/>
  <c r="AB59" i="25"/>
  <c r="AF37" i="25"/>
  <c r="AD37" i="25"/>
  <c r="AB148" i="25"/>
  <c r="AF138" i="25"/>
  <c r="AD138" i="25"/>
  <c r="AB9" i="25"/>
  <c r="AE9" i="25" s="1"/>
  <c r="AC9" i="25"/>
  <c r="AB114" i="25"/>
  <c r="AE114" i="25" s="1"/>
  <c r="AC114" i="25"/>
  <c r="AF139" i="25"/>
  <c r="AD139" i="25"/>
  <c r="AB36" i="25"/>
  <c r="AB35" i="25"/>
  <c r="AE35" i="25" s="1"/>
  <c r="AC35" i="25"/>
  <c r="AF140" i="25"/>
  <c r="AD140" i="25"/>
  <c r="AB111" i="25"/>
  <c r="AB134" i="25"/>
  <c r="AD78" i="25"/>
  <c r="AF78" i="25"/>
  <c r="AC21" i="25"/>
  <c r="AB21" i="25"/>
  <c r="AE21" i="25" s="1"/>
  <c r="AB49" i="25"/>
  <c r="AE49" i="25" s="1"/>
  <c r="AC49" i="25"/>
  <c r="AD89" i="25"/>
  <c r="AF89" i="25"/>
  <c r="AD11" i="25"/>
  <c r="AF11" i="25"/>
  <c r="AB46" i="25"/>
  <c r="AB87" i="25"/>
  <c r="AE87" i="25" s="1"/>
  <c r="AC87" i="25"/>
  <c r="AB8" i="25"/>
  <c r="AE8" i="25" s="1"/>
  <c r="AC8" i="25"/>
  <c r="AB123" i="25"/>
  <c r="AE123" i="25" s="1"/>
  <c r="AC123" i="25"/>
  <c r="AB51" i="25"/>
  <c r="AE51" i="25" s="1"/>
  <c r="AC51" i="25"/>
  <c r="AD117" i="25"/>
  <c r="AF117" i="25"/>
  <c r="AD118" i="25"/>
  <c r="AF118" i="25"/>
  <c r="AF115" i="25"/>
  <c r="AD115" i="25"/>
  <c r="AF48" i="25"/>
  <c r="AD48" i="25"/>
  <c r="AB19" i="25"/>
  <c r="AB150" i="25"/>
  <c r="AB23" i="25"/>
  <c r="AE23" i="25" s="1"/>
  <c r="AC23" i="25"/>
  <c r="AB95" i="25"/>
  <c r="AB135" i="25"/>
  <c r="AB18" i="25"/>
  <c r="AD49" i="25"/>
  <c r="AF49" i="25"/>
  <c r="AF102" i="25"/>
  <c r="AD102" i="25"/>
  <c r="AB10" i="25"/>
  <c r="AE10" i="25" s="1"/>
  <c r="AC10" i="25"/>
  <c r="AB4" i="25"/>
  <c r="AB125" i="25"/>
  <c r="AB102" i="25"/>
  <c r="AE102" i="25" s="1"/>
  <c r="AC102" i="25"/>
  <c r="AC53" i="25"/>
  <c r="AB53" i="25"/>
  <c r="AE53" i="25" s="1"/>
  <c r="AF77" i="25"/>
  <c r="AD77" i="25"/>
  <c r="AB45" i="25"/>
  <c r="AF47" i="25"/>
  <c r="AD47" i="25"/>
  <c r="AD116" i="25"/>
  <c r="AF116" i="25"/>
  <c r="AB141" i="25"/>
  <c r="AB52" i="25"/>
  <c r="AE52" i="25" s="1"/>
  <c r="AC52" i="25"/>
  <c r="AB98" i="25"/>
  <c r="AB121" i="25"/>
  <c r="AF51" i="25"/>
  <c r="AD51" i="25"/>
  <c r="AB101" i="25"/>
  <c r="AE101" i="25" s="1"/>
  <c r="AC101" i="25"/>
  <c r="AB11" i="25"/>
  <c r="AE11" i="25" s="1"/>
  <c r="AC11" i="25"/>
  <c r="AB60" i="25"/>
  <c r="AE60" i="25" s="1"/>
  <c r="AC60" i="25"/>
  <c r="AB112" i="25"/>
  <c r="AB58" i="25"/>
  <c r="AC86" i="25"/>
  <c r="AB86" i="25"/>
  <c r="AE86" i="25" s="1"/>
  <c r="AD62" i="25"/>
  <c r="AF62" i="25"/>
  <c r="AF86" i="25"/>
  <c r="AD86" i="25"/>
  <c r="AB56" i="25"/>
  <c r="AB17" i="25"/>
  <c r="AB70" i="25"/>
  <c r="AB142" i="25"/>
  <c r="AF61" i="25"/>
  <c r="AD61" i="25"/>
  <c r="AB69" i="25"/>
  <c r="AD10" i="25"/>
  <c r="AF10" i="25"/>
  <c r="AB47" i="25"/>
  <c r="AE47" i="25" s="1"/>
  <c r="AC47" i="25"/>
  <c r="F26" i="51"/>
  <c r="F12" i="51"/>
  <c r="J14" i="42"/>
  <c r="G25" i="44" s="1"/>
  <c r="I13" i="42"/>
  <c r="F24" i="44" s="1"/>
  <c r="I9" i="42"/>
  <c r="F20" i="44" s="1"/>
  <c r="I7" i="42"/>
  <c r="F18" i="44" s="1"/>
  <c r="I16" i="42"/>
  <c r="F27" i="44" s="1"/>
  <c r="I15" i="42"/>
  <c r="F26" i="44" s="1"/>
  <c r="J13" i="42"/>
  <c r="G24" i="44" s="1"/>
  <c r="P10" i="42"/>
  <c r="F33" i="44" s="1"/>
  <c r="P15" i="42"/>
  <c r="F38" i="44" s="1"/>
  <c r="Q8" i="42"/>
  <c r="G31" i="44" s="1"/>
  <c r="P12" i="42"/>
  <c r="F35" i="44" s="1"/>
  <c r="P16" i="42"/>
  <c r="F39" i="44" s="1"/>
  <c r="Q17" i="42"/>
  <c r="G40" i="44" s="1"/>
  <c r="P14" i="42"/>
  <c r="F37" i="44" s="1"/>
  <c r="Q16" i="42"/>
  <c r="G39" i="44" s="1"/>
  <c r="Q7" i="42"/>
  <c r="G30" i="44" s="1"/>
  <c r="Q11" i="42"/>
  <c r="G34" i="44" s="1"/>
  <c r="Q6" i="42"/>
  <c r="G29" i="44" s="1"/>
  <c r="W9" i="42"/>
  <c r="F44" i="44" s="1"/>
  <c r="W12" i="42"/>
  <c r="F47" i="44" s="1"/>
  <c r="W14" i="42"/>
  <c r="F49" i="44" s="1"/>
  <c r="X17" i="42"/>
  <c r="G52" i="44" s="1"/>
  <c r="X13" i="42"/>
  <c r="G48" i="44" s="1"/>
  <c r="W13" i="42"/>
  <c r="F48" i="44" s="1"/>
  <c r="W17" i="42"/>
  <c r="F52" i="44" s="1"/>
  <c r="B12" i="42"/>
  <c r="F11" i="44" s="1"/>
  <c r="C11" i="42"/>
  <c r="G10" i="44" s="1"/>
  <c r="B10" i="42"/>
  <c r="F9" i="44" s="1"/>
  <c r="B13" i="42"/>
  <c r="F12" i="44" s="1"/>
  <c r="B15" i="42"/>
  <c r="F14" i="44" s="1"/>
  <c r="B9" i="42"/>
  <c r="F8" i="44" s="1"/>
  <c r="C12" i="42"/>
  <c r="G11" i="44" s="1"/>
  <c r="B8" i="42"/>
  <c r="F7" i="44" s="1"/>
  <c r="B7" i="42"/>
  <c r="F6" i="44" s="1"/>
  <c r="B11" i="42"/>
  <c r="F10" i="44" s="1"/>
  <c r="B14" i="42"/>
  <c r="F13" i="44" s="1"/>
  <c r="B16" i="42"/>
  <c r="F15" i="44" s="1"/>
  <c r="B17" i="42"/>
  <c r="F16" i="44" s="1"/>
  <c r="C15" i="42"/>
  <c r="G14" i="44" s="1"/>
  <c r="C16" i="42"/>
  <c r="G15" i="44" s="1"/>
  <c r="B6" i="42"/>
  <c r="F5" i="44" s="1"/>
  <c r="C9" i="42"/>
  <c r="G8" i="44" s="1"/>
  <c r="X8" i="42"/>
  <c r="G43" i="44" s="1"/>
  <c r="J16" i="42"/>
  <c r="G27" i="44" s="1"/>
  <c r="J8" i="42"/>
  <c r="G19" i="44" s="1"/>
  <c r="J9" i="42"/>
  <c r="G20" i="44" s="1"/>
  <c r="C7" i="42"/>
  <c r="G6" i="44" s="1"/>
  <c r="C13" i="42"/>
  <c r="G12" i="44" s="1"/>
  <c r="C8" i="42"/>
  <c r="G7" i="44" s="1"/>
  <c r="J7" i="42"/>
  <c r="G18" i="44" s="1"/>
  <c r="X9" i="42"/>
  <c r="G44" i="44" s="1"/>
  <c r="C10" i="42"/>
  <c r="G9" i="44" s="1"/>
  <c r="J12" i="42"/>
  <c r="G23" i="44" s="1"/>
  <c r="J11" i="42"/>
  <c r="G22" i="44" s="1"/>
  <c r="X14" i="42"/>
  <c r="G49" i="44" s="1"/>
  <c r="J17" i="42"/>
  <c r="G28" i="44" s="1"/>
  <c r="C14" i="42"/>
  <c r="G13" i="44" s="1"/>
  <c r="J10" i="42"/>
  <c r="G21" i="44" s="1"/>
  <c r="I17" i="42"/>
  <c r="F28" i="44" s="1"/>
  <c r="I6" i="42"/>
  <c r="I12" i="42"/>
  <c r="F23" i="44" s="1"/>
  <c r="I8" i="42"/>
  <c r="F19" i="44" s="1"/>
  <c r="I11" i="42"/>
  <c r="F22" i="44" s="1"/>
  <c r="I10" i="42"/>
  <c r="F21" i="44" s="1"/>
  <c r="J15" i="42"/>
  <c r="G26" i="44" s="1"/>
  <c r="I14" i="42"/>
  <c r="F25" i="44" s="1"/>
  <c r="Q14" i="42"/>
  <c r="G37" i="44" s="1"/>
  <c r="P9" i="42"/>
  <c r="F32" i="44" s="1"/>
  <c r="P13" i="42"/>
  <c r="F36" i="44" s="1"/>
  <c r="P6" i="42"/>
  <c r="F29" i="44" s="1"/>
  <c r="Q10" i="42"/>
  <c r="G33" i="44" s="1"/>
  <c r="P8" i="42"/>
  <c r="F31" i="44" s="1"/>
  <c r="P7" i="42"/>
  <c r="F30" i="44" s="1"/>
  <c r="Q9" i="42"/>
  <c r="G32" i="44" s="1"/>
  <c r="P11" i="42"/>
  <c r="F34" i="44" s="1"/>
  <c r="P17" i="42"/>
  <c r="F40" i="44" s="1"/>
  <c r="W6" i="42"/>
  <c r="F41" i="44" s="1"/>
  <c r="X10" i="42"/>
  <c r="G45" i="44" s="1"/>
  <c r="W16" i="42"/>
  <c r="F51" i="44" s="1"/>
  <c r="X15" i="42"/>
  <c r="G50" i="44" s="1"/>
  <c r="W8" i="42"/>
  <c r="F43" i="44" s="1"/>
  <c r="W10" i="42"/>
  <c r="F45" i="44" s="1"/>
  <c r="X12" i="42"/>
  <c r="G47" i="44" s="1"/>
  <c r="W7" i="42"/>
  <c r="F42" i="44" s="1"/>
  <c r="X7" i="42"/>
  <c r="G42" i="44" s="1"/>
  <c r="X11" i="42"/>
  <c r="G46" i="44" s="1"/>
  <c r="W11" i="42"/>
  <c r="F46" i="44" s="1"/>
  <c r="W15" i="42"/>
  <c r="F50" i="44" s="1"/>
  <c r="X16" i="42"/>
  <c r="G51" i="44" s="1"/>
  <c r="X6" i="42"/>
  <c r="G41" i="44" s="1"/>
  <c r="Q13" i="42"/>
  <c r="G36" i="44" s="1"/>
  <c r="Q15" i="42"/>
  <c r="G38" i="44" s="1"/>
  <c r="C17" i="42"/>
  <c r="G16" i="44" s="1"/>
  <c r="Q12" i="42"/>
  <c r="G35" i="44" s="1"/>
  <c r="J6" i="42"/>
  <c r="G17" i="44" s="1"/>
  <c r="C6" i="42"/>
  <c r="G5" i="44" s="1"/>
  <c r="Q13" i="49"/>
  <c r="M36" i="50" s="1"/>
  <c r="Q9" i="49"/>
  <c r="M32" i="50" s="1"/>
  <c r="P16" i="49"/>
  <c r="L39" i="50" s="1"/>
  <c r="P12" i="49"/>
  <c r="L35" i="50" s="1"/>
  <c r="P8" i="49"/>
  <c r="L31" i="50" s="1"/>
  <c r="P17" i="49"/>
  <c r="L40" i="50" s="1"/>
  <c r="P13" i="49"/>
  <c r="L36" i="50" s="1"/>
  <c r="P9" i="49"/>
  <c r="L32" i="50" s="1"/>
  <c r="Q17" i="49"/>
  <c r="M40" i="50" s="1"/>
  <c r="Q12" i="49"/>
  <c r="M35" i="50" s="1"/>
  <c r="Q7" i="49"/>
  <c r="M30" i="50" s="1"/>
  <c r="P14" i="49"/>
  <c r="L37" i="50" s="1"/>
  <c r="P10" i="49"/>
  <c r="L33" i="50" s="1"/>
  <c r="P6" i="49"/>
  <c r="L29" i="50" s="1"/>
  <c r="P15" i="49"/>
  <c r="L38" i="50" s="1"/>
  <c r="P11" i="49"/>
  <c r="L34" i="50" s="1"/>
  <c r="P7" i="49"/>
  <c r="L30" i="50" s="1"/>
  <c r="J17" i="49"/>
  <c r="M28" i="50" s="1"/>
  <c r="I7" i="49"/>
  <c r="L18" i="50" s="1"/>
  <c r="I9" i="49"/>
  <c r="L20" i="50" s="1"/>
  <c r="I11" i="49"/>
  <c r="L22" i="50" s="1"/>
  <c r="I13" i="49"/>
  <c r="L24" i="50" s="1"/>
  <c r="I15" i="49"/>
  <c r="L26" i="50" s="1"/>
  <c r="I17" i="49"/>
  <c r="L28" i="50" s="1"/>
  <c r="J9" i="49"/>
  <c r="M20" i="50" s="1"/>
  <c r="J12" i="49"/>
  <c r="M23" i="50" s="1"/>
  <c r="J16" i="49"/>
  <c r="M27" i="50" s="1"/>
  <c r="Q15" i="49"/>
  <c r="M38" i="50" s="1"/>
  <c r="Q6" i="49"/>
  <c r="M29" i="50" s="1"/>
  <c r="J10" i="49"/>
  <c r="M21" i="50" s="1"/>
  <c r="J6" i="49"/>
  <c r="M17" i="50" s="1"/>
  <c r="Q14" i="49"/>
  <c r="M37" i="50" s="1"/>
  <c r="W16" i="49"/>
  <c r="L51" i="50" s="1"/>
  <c r="I6" i="49"/>
  <c r="I8" i="49"/>
  <c r="L19" i="50" s="1"/>
  <c r="I10" i="49"/>
  <c r="L21" i="50" s="1"/>
  <c r="I12" i="49"/>
  <c r="L23" i="50" s="1"/>
  <c r="I14" i="49"/>
  <c r="L25" i="50" s="1"/>
  <c r="I16" i="49"/>
  <c r="L27" i="50" s="1"/>
  <c r="J7" i="49"/>
  <c r="M18" i="50" s="1"/>
  <c r="J11" i="49"/>
  <c r="M22" i="50" s="1"/>
  <c r="J13" i="49"/>
  <c r="M24" i="50" s="1"/>
  <c r="Q16" i="49"/>
  <c r="M39" i="50" s="1"/>
  <c r="Q10" i="49"/>
  <c r="M33" i="50" s="1"/>
  <c r="J14" i="49"/>
  <c r="M25" i="50" s="1"/>
  <c r="J8" i="49"/>
  <c r="M19" i="50" s="1"/>
  <c r="Q11" i="49"/>
  <c r="M34" i="50" s="1"/>
  <c r="J15" i="49"/>
  <c r="M26" i="50" s="1"/>
  <c r="W8" i="49"/>
  <c r="L43" i="50" s="1"/>
  <c r="X16" i="49"/>
  <c r="M51" i="50" s="1"/>
  <c r="W10" i="49"/>
  <c r="L45" i="50" s="1"/>
  <c r="X9" i="49"/>
  <c r="M44" i="50" s="1"/>
  <c r="W11" i="49"/>
  <c r="L46" i="50" s="1"/>
  <c r="X6" i="49"/>
  <c r="M41" i="50" s="1"/>
  <c r="X13" i="49"/>
  <c r="M48" i="50" s="1"/>
  <c r="W9" i="49"/>
  <c r="L44" i="50" s="1"/>
  <c r="W6" i="49"/>
  <c r="L41" i="50" s="1"/>
  <c r="W15" i="49"/>
  <c r="L50" i="50" s="1"/>
  <c r="B7" i="49"/>
  <c r="L6" i="50" s="1"/>
  <c r="C15" i="49"/>
  <c r="M14" i="50" s="1"/>
  <c r="C6" i="49"/>
  <c r="M5" i="50" s="1"/>
  <c r="C8" i="49"/>
  <c r="M7" i="50" s="1"/>
  <c r="B13" i="49"/>
  <c r="L12" i="50" s="1"/>
  <c r="C7" i="49"/>
  <c r="M6" i="50" s="1"/>
  <c r="C13" i="49"/>
  <c r="M12" i="50" s="1"/>
  <c r="C14" i="49"/>
  <c r="M13" i="50" s="1"/>
  <c r="X15" i="49"/>
  <c r="M50" i="50" s="1"/>
  <c r="Q8" i="49"/>
  <c r="M31" i="50" s="1"/>
  <c r="X12" i="49"/>
  <c r="M47" i="50" s="1"/>
  <c r="X7" i="49"/>
  <c r="M42" i="50" s="1"/>
  <c r="X14" i="49"/>
  <c r="M49" i="50" s="1"/>
  <c r="X8" i="49"/>
  <c r="M43" i="50" s="1"/>
  <c r="W13" i="49"/>
  <c r="L48" i="50" s="1"/>
  <c r="W17" i="49"/>
  <c r="L52" i="50" s="1"/>
  <c r="W14" i="49"/>
  <c r="L49" i="50" s="1"/>
  <c r="X11" i="49"/>
  <c r="M46" i="50" s="1"/>
  <c r="W7" i="49"/>
  <c r="L42" i="50" s="1"/>
  <c r="C17" i="49"/>
  <c r="M16" i="50" s="1"/>
  <c r="B15" i="49"/>
  <c r="L14" i="50" s="1"/>
  <c r="B12" i="49"/>
  <c r="L11" i="50" s="1"/>
  <c r="C12" i="49"/>
  <c r="M11" i="50" s="1"/>
  <c r="C10" i="49"/>
  <c r="M9" i="50" s="1"/>
  <c r="B10" i="49"/>
  <c r="L9" i="50" s="1"/>
  <c r="C11" i="49"/>
  <c r="M10" i="50" s="1"/>
  <c r="B11" i="49"/>
  <c r="L10" i="50" s="1"/>
  <c r="B8" i="49"/>
  <c r="L7" i="50" s="1"/>
  <c r="B16" i="49"/>
  <c r="L15" i="50" s="1"/>
  <c r="C16" i="49"/>
  <c r="M15" i="50" s="1"/>
  <c r="C9" i="49"/>
  <c r="M8" i="50" s="1"/>
  <c r="B14" i="49"/>
  <c r="L13" i="50" s="1"/>
  <c r="B6" i="49"/>
  <c r="L5" i="50" s="1"/>
  <c r="B17" i="49"/>
  <c r="L16" i="50" s="1"/>
  <c r="B9" i="49"/>
  <c r="L8" i="50" s="1"/>
  <c r="W12" i="49"/>
  <c r="L47" i="50" s="1"/>
  <c r="X10" i="49"/>
  <c r="M45" i="50" s="1"/>
  <c r="X17" i="49"/>
  <c r="M52" i="50" s="1"/>
  <c r="I10" i="37"/>
  <c r="L21" i="38" s="1"/>
  <c r="I9" i="37"/>
  <c r="L20" i="38" s="1"/>
  <c r="I6" i="37"/>
  <c r="J7" i="37"/>
  <c r="M18" i="38" s="1"/>
  <c r="J8" i="37"/>
  <c r="M19" i="38" s="1"/>
  <c r="J15" i="37"/>
  <c r="M26" i="38" s="1"/>
  <c r="I15" i="37"/>
  <c r="L26" i="38" s="1"/>
  <c r="J11" i="37"/>
  <c r="M22" i="38" s="1"/>
  <c r="I13" i="37"/>
  <c r="L24" i="38" s="1"/>
  <c r="J9" i="37"/>
  <c r="M20" i="38" s="1"/>
  <c r="I16" i="37"/>
  <c r="L27" i="38" s="1"/>
  <c r="J12" i="37"/>
  <c r="M23" i="38" s="1"/>
  <c r="I12" i="37"/>
  <c r="L23" i="38" s="1"/>
  <c r="I17" i="37"/>
  <c r="L28" i="38" s="1"/>
  <c r="I14" i="37"/>
  <c r="L25" i="38" s="1"/>
  <c r="I11" i="37"/>
  <c r="L22" i="38" s="1"/>
  <c r="I8" i="37"/>
  <c r="L19" i="38" s="1"/>
  <c r="I7" i="37"/>
  <c r="L18" i="38" s="1"/>
  <c r="J10" i="37"/>
  <c r="M21" i="38" s="1"/>
  <c r="J17" i="37"/>
  <c r="M28" i="38" s="1"/>
  <c r="Q15" i="37"/>
  <c r="M38" i="38" s="1"/>
  <c r="C9" i="37"/>
  <c r="M8" i="38" s="1"/>
  <c r="B9" i="37"/>
  <c r="L8" i="38" s="1"/>
  <c r="C13" i="37"/>
  <c r="M12" i="38" s="1"/>
  <c r="B8" i="37"/>
  <c r="L7" i="38" s="1"/>
  <c r="B10" i="37"/>
  <c r="L9" i="38" s="1"/>
  <c r="C14" i="37"/>
  <c r="M13" i="38" s="1"/>
  <c r="B13" i="37"/>
  <c r="L12" i="38" s="1"/>
  <c r="B7" i="37"/>
  <c r="L6" i="38" s="1"/>
  <c r="C11" i="37"/>
  <c r="M10" i="38" s="1"/>
  <c r="C8" i="37"/>
  <c r="M7" i="38" s="1"/>
  <c r="C7" i="37"/>
  <c r="M6" i="38" s="1"/>
  <c r="J6" i="37"/>
  <c r="M17" i="38" s="1"/>
  <c r="C17" i="37"/>
  <c r="M16" i="38" s="1"/>
  <c r="J16" i="37"/>
  <c r="M27" i="38" s="1"/>
  <c r="J14" i="37"/>
  <c r="M25" i="38" s="1"/>
  <c r="J13" i="37"/>
  <c r="M24" i="38" s="1"/>
  <c r="B12" i="37"/>
  <c r="L11" i="38" s="1"/>
  <c r="B14" i="37"/>
  <c r="L13" i="38" s="1"/>
  <c r="B15" i="37"/>
  <c r="L14" i="38" s="1"/>
  <c r="B16" i="37"/>
  <c r="L15" i="38" s="1"/>
  <c r="C16" i="37"/>
  <c r="M15" i="38" s="1"/>
  <c r="C6" i="37"/>
  <c r="M5" i="38" s="1"/>
  <c r="B17" i="37"/>
  <c r="L16" i="38" s="1"/>
  <c r="B11" i="37"/>
  <c r="L10" i="38" s="1"/>
  <c r="B6" i="37"/>
  <c r="L5" i="38" s="1"/>
  <c r="C15" i="37"/>
  <c r="M14" i="38" s="1"/>
  <c r="C10" i="37"/>
  <c r="M9" i="38" s="1"/>
  <c r="C12" i="37"/>
  <c r="M11" i="38" s="1"/>
  <c r="W12" i="37"/>
  <c r="L47" i="38" s="1"/>
  <c r="W14" i="37"/>
  <c r="L49" i="38" s="1"/>
  <c r="X7" i="37"/>
  <c r="M42" i="38" s="1"/>
  <c r="W7" i="37"/>
  <c r="L42" i="38" s="1"/>
  <c r="W11" i="37"/>
  <c r="L46" i="38" s="1"/>
  <c r="W10" i="37"/>
  <c r="L45" i="38" s="1"/>
  <c r="W13" i="37"/>
  <c r="L48" i="38" s="1"/>
  <c r="X13" i="37"/>
  <c r="M48" i="38" s="1"/>
  <c r="X11" i="37"/>
  <c r="M46" i="38" s="1"/>
  <c r="W17" i="37"/>
  <c r="L52" i="38" s="1"/>
  <c r="W6" i="37"/>
  <c r="L41" i="38" s="1"/>
  <c r="W9" i="37"/>
  <c r="L44" i="38" s="1"/>
  <c r="W8" i="37"/>
  <c r="L43" i="38" s="1"/>
  <c r="X6" i="37"/>
  <c r="M41" i="38" s="1"/>
  <c r="X17" i="37"/>
  <c r="M52" i="38" s="1"/>
  <c r="W16" i="37"/>
  <c r="L51" i="38" s="1"/>
  <c r="X14" i="37"/>
  <c r="M49" i="38" s="1"/>
  <c r="W15" i="37"/>
  <c r="L50" i="38" s="1"/>
  <c r="X16" i="37"/>
  <c r="M51" i="38" s="1"/>
  <c r="X8" i="37"/>
  <c r="M43" i="38" s="1"/>
  <c r="Q6" i="37"/>
  <c r="M29" i="38" s="1"/>
  <c r="Q8" i="37"/>
  <c r="M31" i="38" s="1"/>
  <c r="P13" i="37"/>
  <c r="L36" i="38" s="1"/>
  <c r="P10" i="37"/>
  <c r="L33" i="38" s="1"/>
  <c r="P9" i="37"/>
  <c r="L32" i="38" s="1"/>
  <c r="P8" i="37"/>
  <c r="L31" i="38" s="1"/>
  <c r="P16" i="37"/>
  <c r="L39" i="38" s="1"/>
  <c r="P14" i="37"/>
  <c r="L37" i="38" s="1"/>
  <c r="Q13" i="37"/>
  <c r="M36" i="38" s="1"/>
  <c r="Q7" i="37"/>
  <c r="M30" i="38" s="1"/>
  <c r="Q9" i="37"/>
  <c r="M32" i="38" s="1"/>
  <c r="P15" i="37"/>
  <c r="L38" i="38" s="1"/>
  <c r="P11" i="37"/>
  <c r="L34" i="38" s="1"/>
  <c r="P12" i="37"/>
  <c r="L35" i="38" s="1"/>
  <c r="P17" i="37"/>
  <c r="L40" i="38" s="1"/>
  <c r="P7" i="37"/>
  <c r="L30" i="38" s="1"/>
  <c r="Q17" i="37"/>
  <c r="M40" i="38" s="1"/>
  <c r="Q12" i="37"/>
  <c r="M35" i="38" s="1"/>
  <c r="Q11" i="37"/>
  <c r="M34" i="38" s="1"/>
  <c r="Q14" i="37"/>
  <c r="M37" i="38" s="1"/>
  <c r="Q10" i="37"/>
  <c r="M33" i="38" s="1"/>
  <c r="Q16" i="37"/>
  <c r="M39" i="38" s="1"/>
  <c r="P6" i="37"/>
  <c r="L29" i="38" s="1"/>
  <c r="X15" i="37"/>
  <c r="M50" i="38" s="1"/>
  <c r="X10" i="37"/>
  <c r="M45" i="38" s="1"/>
  <c r="X12" i="37"/>
  <c r="M47" i="38" s="1"/>
  <c r="X9" i="37"/>
  <c r="M44" i="38" s="1"/>
  <c r="I8" i="48"/>
  <c r="F19" i="50" s="1"/>
  <c r="I10" i="48"/>
  <c r="F21" i="50" s="1"/>
  <c r="I12" i="48"/>
  <c r="F23" i="50" s="1"/>
  <c r="I14" i="48"/>
  <c r="F25" i="50" s="1"/>
  <c r="I16" i="48"/>
  <c r="F27" i="50" s="1"/>
  <c r="J6" i="48"/>
  <c r="G17" i="50" s="1"/>
  <c r="J9" i="48"/>
  <c r="G20" i="50" s="1"/>
  <c r="Q10" i="48"/>
  <c r="G33" i="50" s="1"/>
  <c r="J17" i="48"/>
  <c r="G28" i="50" s="1"/>
  <c r="J14" i="48"/>
  <c r="G25" i="50" s="1"/>
  <c r="J11" i="48"/>
  <c r="G22" i="50" s="1"/>
  <c r="J15" i="48"/>
  <c r="G26" i="50" s="1"/>
  <c r="Q7" i="48"/>
  <c r="G30" i="50" s="1"/>
  <c r="Q11" i="48"/>
  <c r="G34" i="50" s="1"/>
  <c r="Q12" i="48"/>
  <c r="G35" i="50" s="1"/>
  <c r="Q13" i="48"/>
  <c r="G36" i="50" s="1"/>
  <c r="C11" i="48"/>
  <c r="G10" i="50" s="1"/>
  <c r="C14" i="48"/>
  <c r="G13" i="50" s="1"/>
  <c r="B9" i="48"/>
  <c r="F8" i="50" s="1"/>
  <c r="C12" i="48"/>
  <c r="G11" i="50" s="1"/>
  <c r="B7" i="48"/>
  <c r="F6" i="50" s="1"/>
  <c r="C6" i="48"/>
  <c r="G5" i="50" s="1"/>
  <c r="B11" i="48"/>
  <c r="F10" i="50" s="1"/>
  <c r="B16" i="48"/>
  <c r="F15" i="50" s="1"/>
  <c r="C13" i="48"/>
  <c r="G12" i="50" s="1"/>
  <c r="B6" i="48"/>
  <c r="F5" i="50" s="1"/>
  <c r="C17" i="48"/>
  <c r="G16" i="50" s="1"/>
  <c r="C9" i="48"/>
  <c r="G8" i="50" s="1"/>
  <c r="W13" i="48"/>
  <c r="F48" i="50" s="1"/>
  <c r="X14" i="48"/>
  <c r="G49" i="50" s="1"/>
  <c r="W12" i="48"/>
  <c r="F47" i="50" s="1"/>
  <c r="X9" i="48"/>
  <c r="G44" i="50" s="1"/>
  <c r="X12" i="48"/>
  <c r="G47" i="50" s="1"/>
  <c r="W7" i="48"/>
  <c r="F42" i="50" s="1"/>
  <c r="W15" i="48"/>
  <c r="F50" i="50" s="1"/>
  <c r="W6" i="48"/>
  <c r="F41" i="50" s="1"/>
  <c r="W14" i="48"/>
  <c r="F49" i="50" s="1"/>
  <c r="X11" i="48"/>
  <c r="G46" i="50" s="1"/>
  <c r="X16" i="48"/>
  <c r="G51" i="50" s="1"/>
  <c r="X8" i="48"/>
  <c r="G43" i="50" s="1"/>
  <c r="Q17" i="48"/>
  <c r="G40" i="50" s="1"/>
  <c r="J10" i="48"/>
  <c r="G21" i="50" s="1"/>
  <c r="J7" i="48"/>
  <c r="G18" i="50" s="1"/>
  <c r="J13" i="48"/>
  <c r="G24" i="50" s="1"/>
  <c r="Q6" i="48"/>
  <c r="G29" i="50" s="1"/>
  <c r="J16" i="48"/>
  <c r="G27" i="50" s="1"/>
  <c r="Q16" i="48"/>
  <c r="G39" i="50" s="1"/>
  <c r="Q8" i="48"/>
  <c r="G31" i="50" s="1"/>
  <c r="B10" i="48"/>
  <c r="F9" i="50" s="1"/>
  <c r="B17" i="48"/>
  <c r="F16" i="50" s="1"/>
  <c r="B8" i="48"/>
  <c r="F7" i="50" s="1"/>
  <c r="C15" i="48"/>
  <c r="G14" i="50" s="1"/>
  <c r="C7" i="48"/>
  <c r="G6" i="50" s="1"/>
  <c r="C8" i="48"/>
  <c r="G7" i="50" s="1"/>
  <c r="B15" i="48"/>
  <c r="F14" i="50" s="1"/>
  <c r="C10" i="48"/>
  <c r="G9" i="50" s="1"/>
  <c r="B13" i="48"/>
  <c r="F12" i="50" s="1"/>
  <c r="B14" i="48"/>
  <c r="F13" i="50" s="1"/>
  <c r="B12" i="48"/>
  <c r="F11" i="50" s="1"/>
  <c r="C16" i="48"/>
  <c r="G15" i="50" s="1"/>
  <c r="W9" i="48"/>
  <c r="F44" i="50" s="1"/>
  <c r="W17" i="48"/>
  <c r="F52" i="50" s="1"/>
  <c r="W8" i="48"/>
  <c r="F43" i="50" s="1"/>
  <c r="W16" i="48"/>
  <c r="F51" i="50" s="1"/>
  <c r="X13" i="48"/>
  <c r="G48" i="50" s="1"/>
  <c r="X17" i="48"/>
  <c r="G52" i="50" s="1"/>
  <c r="W11" i="48"/>
  <c r="F46" i="50" s="1"/>
  <c r="X6" i="48"/>
  <c r="G41" i="50" s="1"/>
  <c r="W10" i="48"/>
  <c r="F45" i="50" s="1"/>
  <c r="X7" i="48"/>
  <c r="G42" i="50" s="1"/>
  <c r="X15" i="48"/>
  <c r="G50" i="50" s="1"/>
  <c r="X10" i="48"/>
  <c r="G45" i="50" s="1"/>
  <c r="P15" i="48"/>
  <c r="F38" i="50" s="1"/>
  <c r="P11" i="48"/>
  <c r="F34" i="50" s="1"/>
  <c r="P7" i="48"/>
  <c r="F30" i="50" s="1"/>
  <c r="P17" i="48"/>
  <c r="F40" i="50" s="1"/>
  <c r="P10" i="48"/>
  <c r="F33" i="50" s="1"/>
  <c r="P16" i="48"/>
  <c r="F39" i="50" s="1"/>
  <c r="P8" i="48"/>
  <c r="F31" i="50" s="1"/>
  <c r="P13" i="48"/>
  <c r="F36" i="50" s="1"/>
  <c r="P9" i="48"/>
  <c r="F32" i="50" s="1"/>
  <c r="P14" i="48"/>
  <c r="F37" i="50" s="1"/>
  <c r="P6" i="48"/>
  <c r="F29" i="50" s="1"/>
  <c r="P12" i="48"/>
  <c r="F35" i="50" s="1"/>
  <c r="Q15" i="48"/>
  <c r="G38" i="50" s="1"/>
  <c r="Q14" i="48"/>
  <c r="G37" i="50" s="1"/>
  <c r="Q9" i="48"/>
  <c r="G32" i="50" s="1"/>
  <c r="I7" i="48"/>
  <c r="F18" i="50" s="1"/>
  <c r="I9" i="48"/>
  <c r="F20" i="50" s="1"/>
  <c r="I11" i="48"/>
  <c r="F22" i="50" s="1"/>
  <c r="I13" i="48"/>
  <c r="F24" i="50" s="1"/>
  <c r="I15" i="48"/>
  <c r="F26" i="50" s="1"/>
  <c r="I17" i="48"/>
  <c r="F28" i="50" s="1"/>
  <c r="J8" i="48"/>
  <c r="G19" i="50" s="1"/>
  <c r="J12" i="48"/>
  <c r="G23" i="50" s="1"/>
  <c r="I6" i="48"/>
  <c r="J12" i="47"/>
  <c r="K12" i="47"/>
  <c r="L12" i="47"/>
  <c r="AB50" i="25"/>
  <c r="AE50" i="25" s="1"/>
  <c r="AC50" i="25"/>
  <c r="AB136" i="25"/>
  <c r="AF9" i="25"/>
  <c r="AD9" i="25"/>
  <c r="AC152" i="25"/>
  <c r="AB152" i="25"/>
  <c r="AE152" i="25" s="1"/>
  <c r="AB74" i="25"/>
  <c r="AB30" i="25"/>
  <c r="AB140" i="25"/>
  <c r="AE140" i="25" s="1"/>
  <c r="AC140" i="25"/>
  <c r="AC139" i="25"/>
  <c r="AB139" i="25"/>
  <c r="AE139" i="25" s="1"/>
  <c r="AB76" i="25"/>
  <c r="AE76" i="25" s="1"/>
  <c r="AC76" i="25"/>
  <c r="AB147" i="25"/>
  <c r="AC89" i="25"/>
  <c r="AB89" i="25"/>
  <c r="AE89" i="25" s="1"/>
  <c r="AF103" i="25"/>
  <c r="AD103" i="25"/>
  <c r="AB7" i="25"/>
  <c r="AF22" i="25"/>
  <c r="AD22" i="25"/>
  <c r="AB31" i="25"/>
  <c r="AB85" i="25"/>
  <c r="AF52" i="25"/>
  <c r="AD52" i="25"/>
  <c r="AF76" i="25"/>
  <c r="AD76" i="25"/>
  <c r="AB117" i="25"/>
  <c r="AE117" i="25" s="1"/>
  <c r="AC117" i="25"/>
  <c r="AF88" i="25"/>
  <c r="AD88" i="25"/>
  <c r="AB110" i="25"/>
  <c r="AB48" i="25"/>
  <c r="AE48" i="25" s="1"/>
  <c r="AC48" i="25"/>
  <c r="AD34" i="25"/>
  <c r="AF34" i="25"/>
  <c r="AB32" i="25"/>
  <c r="AF123" i="25"/>
  <c r="AD123" i="25"/>
  <c r="AF99" i="25"/>
  <c r="AD99" i="25"/>
  <c r="AB122" i="25"/>
  <c r="AB78" i="25"/>
  <c r="AE78" i="25" s="1"/>
  <c r="AC78" i="25"/>
  <c r="AB75" i="25"/>
  <c r="AE75" i="25" s="1"/>
  <c r="AC75" i="25"/>
  <c r="AD71" i="25"/>
  <c r="AF71" i="25"/>
  <c r="AB63" i="25"/>
  <c r="AE63" i="25" s="1"/>
  <c r="AC63" i="25"/>
  <c r="AB34" i="25"/>
  <c r="AE34" i="25" s="1"/>
  <c r="AC34" i="25"/>
  <c r="AD60" i="25"/>
  <c r="AF60" i="25"/>
  <c r="AD8" i="25"/>
  <c r="AF8" i="25"/>
  <c r="AB116" i="25"/>
  <c r="AE116" i="25" s="1"/>
  <c r="AC116" i="25"/>
  <c r="AB119" i="25"/>
  <c r="AE119" i="25" s="1"/>
  <c r="AC119" i="25"/>
  <c r="AB62" i="25"/>
  <c r="AE62" i="25" s="1"/>
  <c r="AC62" i="25"/>
  <c r="AB44" i="25"/>
  <c r="AD137" i="25"/>
  <c r="AF137" i="25"/>
  <c r="AB72" i="25"/>
  <c r="AE72" i="25" s="1"/>
  <c r="AC72" i="25"/>
  <c r="AB149" i="25"/>
  <c r="AB77" i="25"/>
  <c r="AE77" i="25" s="1"/>
  <c r="AC77" i="25"/>
  <c r="AB83" i="25"/>
  <c r="AB100" i="25"/>
  <c r="AE100" i="25" s="1"/>
  <c r="AC100" i="25"/>
  <c r="AB5" i="25"/>
  <c r="AF104" i="25"/>
  <c r="AD104" i="25"/>
  <c r="AF35" i="25"/>
  <c r="AD35" i="25"/>
  <c r="AB108" i="25"/>
  <c r="AF101" i="25"/>
  <c r="AD101" i="25"/>
  <c r="AB124" i="25"/>
  <c r="AB99" i="25"/>
  <c r="AE99" i="25" s="1"/>
  <c r="AC99" i="25"/>
  <c r="AC103" i="25"/>
  <c r="AB103" i="25"/>
  <c r="AE103" i="25" s="1"/>
  <c r="AB88" i="25"/>
  <c r="AE88" i="25" s="1"/>
  <c r="AC88" i="25"/>
  <c r="AB71" i="25"/>
  <c r="AE71" i="25" s="1"/>
  <c r="AC71" i="25"/>
  <c r="AB96" i="25"/>
  <c r="AB22" i="25"/>
  <c r="AE22" i="25" s="1"/>
  <c r="AC22" i="25"/>
  <c r="AB137" i="25"/>
  <c r="AE137" i="25" s="1"/>
  <c r="AC137" i="25"/>
  <c r="AB109" i="25"/>
  <c r="AF151" i="25"/>
  <c r="AD151" i="25"/>
  <c r="AB115" i="25"/>
  <c r="AE115" i="25" s="1"/>
  <c r="AC115" i="25"/>
  <c r="AF114" i="25"/>
  <c r="AD114" i="25"/>
  <c r="AB113" i="25"/>
  <c r="AE113" i="25" s="1"/>
  <c r="AC113" i="25"/>
  <c r="AF87" i="25"/>
  <c r="AD87" i="25"/>
  <c r="AD63" i="25"/>
  <c r="AF63" i="25"/>
  <c r="AF100" i="25"/>
  <c r="AD100" i="25"/>
  <c r="AF152" i="25"/>
  <c r="AD152" i="25"/>
  <c r="AD119" i="25"/>
  <c r="AF119" i="25"/>
  <c r="AD72" i="25"/>
  <c r="AF72" i="25"/>
  <c r="AB97" i="25"/>
  <c r="AD50" i="25"/>
  <c r="AF50" i="25"/>
  <c r="AB151" i="25"/>
  <c r="AE151" i="25" s="1"/>
  <c r="AC151" i="25"/>
  <c r="AC104" i="25"/>
  <c r="AB104" i="25"/>
  <c r="AE104" i="25" s="1"/>
  <c r="AB84" i="25"/>
  <c r="AF75" i="25"/>
  <c r="AD75" i="25"/>
  <c r="AB57" i="25"/>
  <c r="AF53" i="25"/>
  <c r="AD53" i="25"/>
  <c r="AD126" i="25"/>
  <c r="AF126" i="25"/>
  <c r="AB20" i="25"/>
  <c r="AB73" i="25"/>
  <c r="AB82" i="25"/>
  <c r="J110" i="25" l="1"/>
  <c r="J108" i="25"/>
  <c r="J112" i="25"/>
  <c r="J96" i="25"/>
  <c r="J111" i="25"/>
  <c r="J74" i="25"/>
  <c r="R16" i="1"/>
  <c r="J98" i="25"/>
  <c r="I121" i="25"/>
  <c r="AD121" i="25" s="1"/>
  <c r="J95" i="25"/>
  <c r="J97" i="25"/>
  <c r="J122" i="25"/>
  <c r="J84" i="25"/>
  <c r="J85" i="25"/>
  <c r="J19" i="25"/>
  <c r="J44" i="25"/>
  <c r="J124" i="25"/>
  <c r="J31" i="25"/>
  <c r="J45" i="25"/>
  <c r="J125" i="25"/>
  <c r="J142" i="25"/>
  <c r="AE142" i="25" s="1"/>
  <c r="J149" i="25"/>
  <c r="R44" i="1"/>
  <c r="R28" i="1"/>
  <c r="J7" i="25"/>
  <c r="J36" i="25"/>
  <c r="J46" i="25"/>
  <c r="J135" i="25"/>
  <c r="J33" i="25"/>
  <c r="AE33" i="25" s="1"/>
  <c r="R8" i="1"/>
  <c r="J6" i="25"/>
  <c r="J136" i="25"/>
  <c r="J148" i="25"/>
  <c r="J150" i="25"/>
  <c r="R52" i="1"/>
  <c r="H18" i="25"/>
  <c r="J18" i="25" s="1"/>
  <c r="G10" i="20"/>
  <c r="J4" i="25"/>
  <c r="J59" i="25"/>
  <c r="R24" i="1"/>
  <c r="X24" i="1" s="1"/>
  <c r="J57" i="25"/>
  <c r="R48" i="1"/>
  <c r="J58" i="25"/>
  <c r="R20" i="1"/>
  <c r="G121" i="25"/>
  <c r="F97" i="25"/>
  <c r="AF97" i="25" s="1"/>
  <c r="F7" i="25"/>
  <c r="AF7" i="25" s="1"/>
  <c r="W10" i="17"/>
  <c r="F45" i="21" s="1"/>
  <c r="P10" i="17"/>
  <c r="F33" i="21" s="1"/>
  <c r="F46" i="25"/>
  <c r="AD46" i="25" s="1"/>
  <c r="I10" i="17"/>
  <c r="F21" i="21" s="1"/>
  <c r="J10" i="17"/>
  <c r="G21" i="21" s="1"/>
  <c r="E59" i="25"/>
  <c r="G59" i="25" s="1"/>
  <c r="Q10" i="17"/>
  <c r="G33" i="21" s="1"/>
  <c r="H15" i="20"/>
  <c r="I15" i="20" s="1"/>
  <c r="J28" i="1"/>
  <c r="Y28" i="1" s="1"/>
  <c r="G31" i="25"/>
  <c r="H25" i="20"/>
  <c r="I25" i="20" s="1"/>
  <c r="J25" i="20" s="1"/>
  <c r="F150" i="25"/>
  <c r="AD150" i="25" s="1"/>
  <c r="F58" i="25"/>
  <c r="G58" i="25" s="1"/>
  <c r="H31" i="20"/>
  <c r="I31" i="20" s="1"/>
  <c r="S32" i="1"/>
  <c r="Y32" i="1" s="1"/>
  <c r="AF110" i="25"/>
  <c r="S20" i="1"/>
  <c r="I70" i="25"/>
  <c r="AF70" i="25" s="1"/>
  <c r="F136" i="25"/>
  <c r="G136" i="25" s="1"/>
  <c r="S48" i="1"/>
  <c r="G14" i="24" s="1"/>
  <c r="I141" i="25"/>
  <c r="AF141" i="25" s="1"/>
  <c r="H17" i="25"/>
  <c r="J17" i="25" s="1"/>
  <c r="J20" i="1"/>
  <c r="D7" i="24" s="1"/>
  <c r="E24" i="20"/>
  <c r="I20" i="1"/>
  <c r="C7" i="24" s="1"/>
  <c r="H5" i="25"/>
  <c r="J5" i="25" s="1"/>
  <c r="F6" i="25"/>
  <c r="AF6" i="25" s="1"/>
  <c r="J8" i="1"/>
  <c r="D4" i="24" s="1"/>
  <c r="F43" i="25"/>
  <c r="G43" i="25" s="1"/>
  <c r="AE43" i="25" s="1"/>
  <c r="S44" i="1"/>
  <c r="G13" i="24" s="1"/>
  <c r="W16" i="18"/>
  <c r="L51" i="21" s="1"/>
  <c r="F8" i="20"/>
  <c r="I8" i="20" s="1"/>
  <c r="K8" i="20" s="1"/>
  <c r="B10" i="18"/>
  <c r="L9" i="21" s="1"/>
  <c r="F19" i="25"/>
  <c r="AD19" i="25" s="1"/>
  <c r="H73" i="25"/>
  <c r="J73" i="25" s="1"/>
  <c r="F40" i="20"/>
  <c r="I40" i="20" s="1"/>
  <c r="H141" i="25"/>
  <c r="Q12" i="18"/>
  <c r="M35" i="21" s="1"/>
  <c r="S36" i="1"/>
  <c r="G11" i="24" s="1"/>
  <c r="W6" i="18"/>
  <c r="L41" i="21" s="1"/>
  <c r="G43" i="20"/>
  <c r="J13" i="18"/>
  <c r="M24" i="21" s="1"/>
  <c r="E19" i="25"/>
  <c r="AC19" i="25" s="1"/>
  <c r="AD33" i="25"/>
  <c r="H56" i="25"/>
  <c r="J56" i="25" s="1"/>
  <c r="H70" i="25"/>
  <c r="E40" i="20"/>
  <c r="I32" i="1"/>
  <c r="C10" i="24" s="1"/>
  <c r="AA10" i="24" s="1"/>
  <c r="W10" i="18"/>
  <c r="L45" i="21" s="1"/>
  <c r="C6" i="17"/>
  <c r="G5" i="21" s="1"/>
  <c r="C11" i="18"/>
  <c r="M10" i="21" s="1"/>
  <c r="Q8" i="18"/>
  <c r="M31" i="21" s="1"/>
  <c r="B9" i="18"/>
  <c r="L8" i="21" s="1"/>
  <c r="J16" i="18"/>
  <c r="M27" i="21" s="1"/>
  <c r="J14" i="18"/>
  <c r="M25" i="21" s="1"/>
  <c r="X12" i="18"/>
  <c r="M47" i="21" s="1"/>
  <c r="S8" i="1"/>
  <c r="I83" i="25"/>
  <c r="AF83" i="25" s="1"/>
  <c r="E47" i="20"/>
  <c r="W14" i="18"/>
  <c r="L49" i="21" s="1"/>
  <c r="B6" i="17"/>
  <c r="F5" i="21" s="1"/>
  <c r="I11" i="18"/>
  <c r="L22" i="21" s="1"/>
  <c r="X13" i="18"/>
  <c r="M48" i="21" s="1"/>
  <c r="C16" i="18"/>
  <c r="M15" i="21" s="1"/>
  <c r="I14" i="18"/>
  <c r="L25" i="21" s="1"/>
  <c r="P10" i="18"/>
  <c r="L33" i="21" s="1"/>
  <c r="J9" i="18"/>
  <c r="M20" i="21" s="1"/>
  <c r="S52" i="1"/>
  <c r="G15" i="24" s="1"/>
  <c r="B16" i="18"/>
  <c r="L15" i="21" s="1"/>
  <c r="B15" i="18"/>
  <c r="L14" i="21" s="1"/>
  <c r="J15" i="18"/>
  <c r="M26" i="21" s="1"/>
  <c r="I12" i="18"/>
  <c r="L23" i="21" s="1"/>
  <c r="P17" i="18"/>
  <c r="L40" i="21" s="1"/>
  <c r="Q15" i="18"/>
  <c r="M38" i="21" s="1"/>
  <c r="X14" i="18"/>
  <c r="M49" i="21" s="1"/>
  <c r="W15" i="18"/>
  <c r="L50" i="21" s="1"/>
  <c r="C7" i="18"/>
  <c r="M6" i="21" s="1"/>
  <c r="B6" i="18"/>
  <c r="L5" i="21" s="1"/>
  <c r="B14" i="18"/>
  <c r="L13" i="21" s="1"/>
  <c r="B12" i="18"/>
  <c r="L11" i="21" s="1"/>
  <c r="I9" i="18"/>
  <c r="L20" i="21" s="1"/>
  <c r="J6" i="18"/>
  <c r="M17" i="21" s="1"/>
  <c r="I17" i="18"/>
  <c r="L28" i="21" s="1"/>
  <c r="J7" i="18"/>
  <c r="M18" i="21" s="1"/>
  <c r="Q17" i="18"/>
  <c r="M40" i="21" s="1"/>
  <c r="P13" i="18"/>
  <c r="L36" i="21" s="1"/>
  <c r="P12" i="18"/>
  <c r="L35" i="21" s="1"/>
  <c r="P6" i="18"/>
  <c r="L29" i="21" s="1"/>
  <c r="C9" i="18"/>
  <c r="M8" i="21" s="1"/>
  <c r="Q16" i="18"/>
  <c r="M39" i="21" s="1"/>
  <c r="X16" i="18"/>
  <c r="M51" i="21" s="1"/>
  <c r="W13" i="18"/>
  <c r="L48" i="21" s="1"/>
  <c r="W11" i="18"/>
  <c r="L46" i="21" s="1"/>
  <c r="X15" i="18"/>
  <c r="M50" i="21" s="1"/>
  <c r="E11" i="20"/>
  <c r="I28" i="1"/>
  <c r="C9" i="24" s="1"/>
  <c r="W9" i="18"/>
  <c r="L44" i="21" s="1"/>
  <c r="C14" i="18"/>
  <c r="M13" i="21" s="1"/>
  <c r="B8" i="18"/>
  <c r="L7" i="21" s="1"/>
  <c r="I15" i="18"/>
  <c r="L26" i="21" s="1"/>
  <c r="I10" i="18"/>
  <c r="L21" i="21" s="1"/>
  <c r="P9" i="18"/>
  <c r="L32" i="21" s="1"/>
  <c r="P7" i="18"/>
  <c r="L30" i="21" s="1"/>
  <c r="C8" i="18"/>
  <c r="M7" i="21" s="1"/>
  <c r="X9" i="18"/>
  <c r="M44" i="21" s="1"/>
  <c r="X11" i="18"/>
  <c r="M46" i="21" s="1"/>
  <c r="X8" i="18"/>
  <c r="M43" i="21" s="1"/>
  <c r="C10" i="18"/>
  <c r="M9" i="21" s="1"/>
  <c r="B17" i="18"/>
  <c r="L16" i="21" s="1"/>
  <c r="C13" i="18"/>
  <c r="M12" i="21" s="1"/>
  <c r="C6" i="18"/>
  <c r="M5" i="21" s="1"/>
  <c r="I6" i="18"/>
  <c r="L17" i="21" s="1"/>
  <c r="I16" i="18"/>
  <c r="L27" i="21" s="1"/>
  <c r="J17" i="18"/>
  <c r="M28" i="21" s="1"/>
  <c r="I8" i="18"/>
  <c r="L19" i="21" s="1"/>
  <c r="Q10" i="18"/>
  <c r="M33" i="21" s="1"/>
  <c r="P11" i="18"/>
  <c r="L34" i="21" s="1"/>
  <c r="P8" i="18"/>
  <c r="L31" i="21" s="1"/>
  <c r="Q6" i="18"/>
  <c r="M29" i="21" s="1"/>
  <c r="J12" i="18"/>
  <c r="M23" i="21" s="1"/>
  <c r="Q13" i="18"/>
  <c r="M36" i="21" s="1"/>
  <c r="X7" i="18"/>
  <c r="M42" i="21" s="1"/>
  <c r="W17" i="18"/>
  <c r="L52" i="21" s="1"/>
  <c r="W12" i="18"/>
  <c r="L47" i="21" s="1"/>
  <c r="J24" i="1"/>
  <c r="Y24" i="1" s="1"/>
  <c r="E6" i="25"/>
  <c r="H147" i="25"/>
  <c r="C15" i="18"/>
  <c r="M14" i="21" s="1"/>
  <c r="C17" i="18"/>
  <c r="M16" i="21" s="1"/>
  <c r="B7" i="18"/>
  <c r="L6" i="21" s="1"/>
  <c r="C12" i="18"/>
  <c r="M11" i="21" s="1"/>
  <c r="B11" i="18"/>
  <c r="L10" i="21" s="1"/>
  <c r="B13" i="18"/>
  <c r="L12" i="21" s="1"/>
  <c r="I13" i="18"/>
  <c r="L24" i="21" s="1"/>
  <c r="J10" i="18"/>
  <c r="M21" i="21" s="1"/>
  <c r="J11" i="18"/>
  <c r="M22" i="21" s="1"/>
  <c r="I7" i="18"/>
  <c r="L18" i="21" s="1"/>
  <c r="J8" i="18"/>
  <c r="M19" i="21" s="1"/>
  <c r="Q7" i="18"/>
  <c r="M30" i="21" s="1"/>
  <c r="P15" i="18"/>
  <c r="L38" i="21" s="1"/>
  <c r="P16" i="18"/>
  <c r="L39" i="21" s="1"/>
  <c r="P14" i="18"/>
  <c r="L37" i="21" s="1"/>
  <c r="Q9" i="18"/>
  <c r="M32" i="21" s="1"/>
  <c r="Q11" i="18"/>
  <c r="M34" i="21" s="1"/>
  <c r="Q14" i="18"/>
  <c r="M37" i="21" s="1"/>
  <c r="X6" i="18"/>
  <c r="M41" i="21" s="1"/>
  <c r="W7" i="18"/>
  <c r="L42" i="21" s="1"/>
  <c r="W8" i="18"/>
  <c r="L43" i="21" s="1"/>
  <c r="X10" i="18"/>
  <c r="M45" i="21" s="1"/>
  <c r="X17" i="18"/>
  <c r="M52" i="21" s="1"/>
  <c r="I32" i="25"/>
  <c r="AF32" i="25" s="1"/>
  <c r="I147" i="25"/>
  <c r="AF147" i="25" s="1"/>
  <c r="S16" i="1"/>
  <c r="H39" i="20"/>
  <c r="I39" i="20" s="1"/>
  <c r="AD66" i="25"/>
  <c r="AD81" i="25"/>
  <c r="BR49" i="1"/>
  <c r="U49" i="1"/>
  <c r="G49" i="1"/>
  <c r="H49" i="1"/>
  <c r="G18" i="25"/>
  <c r="G17" i="25"/>
  <c r="G20" i="25"/>
  <c r="AE20" i="25" s="1"/>
  <c r="G56" i="25"/>
  <c r="G5" i="25"/>
  <c r="G141" i="25"/>
  <c r="G122" i="25"/>
  <c r="G4" i="25"/>
  <c r="G57" i="25"/>
  <c r="G125" i="25"/>
  <c r="G147" i="25"/>
  <c r="G148" i="25"/>
  <c r="G124" i="25"/>
  <c r="AE124" i="25" s="1"/>
  <c r="G85" i="25"/>
  <c r="G32" i="25"/>
  <c r="G83" i="25"/>
  <c r="G108" i="25"/>
  <c r="AF112" i="25"/>
  <c r="G36" i="25"/>
  <c r="G95" i="25"/>
  <c r="G98" i="25"/>
  <c r="G45" i="25"/>
  <c r="G74" i="25"/>
  <c r="G111" i="25"/>
  <c r="G69" i="25"/>
  <c r="AE69" i="25" s="1"/>
  <c r="G70" i="25"/>
  <c r="G73" i="25"/>
  <c r="G110" i="25"/>
  <c r="G112" i="25"/>
  <c r="AE112" i="25" s="1"/>
  <c r="AC112" i="25"/>
  <c r="AD112" i="25"/>
  <c r="I47" i="20"/>
  <c r="I38" i="20"/>
  <c r="AC109" i="25"/>
  <c r="I34" i="20"/>
  <c r="AD30" i="25"/>
  <c r="AF33" i="25"/>
  <c r="AF125" i="25"/>
  <c r="AD18" i="25"/>
  <c r="I32" i="20"/>
  <c r="K32" i="20" s="1"/>
  <c r="AC33" i="25"/>
  <c r="AF142" i="25"/>
  <c r="AD129" i="25"/>
  <c r="AC110" i="25"/>
  <c r="AD124" i="25"/>
  <c r="AC148" i="25"/>
  <c r="AD111" i="25"/>
  <c r="AF39" i="25"/>
  <c r="AD57" i="25"/>
  <c r="AF148" i="25"/>
  <c r="AC36" i="25"/>
  <c r="AD110" i="25"/>
  <c r="AC32" i="25"/>
  <c r="AD134" i="25"/>
  <c r="AD27" i="25"/>
  <c r="AD36" i="25"/>
  <c r="AF122" i="25"/>
  <c r="AC107" i="25"/>
  <c r="AD120" i="25"/>
  <c r="I35" i="20"/>
  <c r="J35" i="20" s="1"/>
  <c r="AC85" i="25"/>
  <c r="AC122" i="25"/>
  <c r="AC45" i="25"/>
  <c r="AE155" i="25"/>
  <c r="AF59" i="25"/>
  <c r="AC57" i="25"/>
  <c r="AF134" i="25"/>
  <c r="AC143" i="25"/>
  <c r="AD122" i="25"/>
  <c r="AD13" i="25"/>
  <c r="AD148" i="25"/>
  <c r="AE66" i="25"/>
  <c r="AE134" i="25"/>
  <c r="AF27" i="25"/>
  <c r="AD85" i="25"/>
  <c r="AE145" i="25"/>
  <c r="AD92" i="25"/>
  <c r="AD16" i="25"/>
  <c r="AE55" i="25"/>
  <c r="AC81" i="25"/>
  <c r="AE153" i="25"/>
  <c r="AD105" i="25"/>
  <c r="AD45" i="25"/>
  <c r="AD125" i="25"/>
  <c r="AF12" i="25"/>
  <c r="AD15" i="25"/>
  <c r="AE28" i="25"/>
  <c r="AD106" i="25"/>
  <c r="AD38" i="25"/>
  <c r="AF143" i="25"/>
  <c r="AF80" i="25"/>
  <c r="AF30" i="25"/>
  <c r="I20" i="20"/>
  <c r="J20" i="20" s="1"/>
  <c r="AE79" i="25"/>
  <c r="AD146" i="25"/>
  <c r="AC38" i="25"/>
  <c r="AC142" i="25"/>
  <c r="AC158" i="25"/>
  <c r="I44" i="20"/>
  <c r="AD68" i="25"/>
  <c r="AF91" i="25"/>
  <c r="AF67" i="25"/>
  <c r="AF124" i="25"/>
  <c r="AE15" i="25"/>
  <c r="AE30" i="25"/>
  <c r="AC69" i="25"/>
  <c r="AF15" i="25"/>
  <c r="AC125" i="25"/>
  <c r="AE40" i="25"/>
  <c r="AD132" i="25"/>
  <c r="AD153" i="25"/>
  <c r="AE27" i="25"/>
  <c r="AF36" i="25"/>
  <c r="AC30" i="25"/>
  <c r="AC43" i="25"/>
  <c r="AC15" i="25"/>
  <c r="AC98" i="25"/>
  <c r="AC41" i="25"/>
  <c r="AC108" i="25"/>
  <c r="AE157" i="25"/>
  <c r="AE93" i="25"/>
  <c r="AF146" i="25"/>
  <c r="AD158" i="25"/>
  <c r="AD65" i="25"/>
  <c r="AF145" i="25"/>
  <c r="AD40" i="25"/>
  <c r="AF64" i="25"/>
  <c r="AD80" i="25"/>
  <c r="AF41" i="25"/>
  <c r="AF26" i="25"/>
  <c r="AD79" i="25"/>
  <c r="AF54" i="25"/>
  <c r="AD39" i="25"/>
  <c r="AD94" i="25"/>
  <c r="AD90" i="25"/>
  <c r="AF155" i="25"/>
  <c r="AD25" i="25"/>
  <c r="AE120" i="25"/>
  <c r="AD55" i="25"/>
  <c r="I14" i="20"/>
  <c r="AC64" i="25"/>
  <c r="AC97" i="25"/>
  <c r="AC79" i="25"/>
  <c r="AC16" i="25"/>
  <c r="AF90" i="25"/>
  <c r="AD155" i="25"/>
  <c r="AF94" i="25"/>
  <c r="AD143" i="25"/>
  <c r="AF158" i="25"/>
  <c r="AD41" i="25"/>
  <c r="AF130" i="25"/>
  <c r="AF74" i="25"/>
  <c r="I102" i="20"/>
  <c r="K102" i="20" s="1"/>
  <c r="AF55" i="25"/>
  <c r="AC65" i="25"/>
  <c r="AC25" i="25"/>
  <c r="AC150" i="25"/>
  <c r="AE107" i="25"/>
  <c r="AE64" i="25"/>
  <c r="AC157" i="25"/>
  <c r="AC132" i="25"/>
  <c r="AC136" i="25"/>
  <c r="AC13" i="25"/>
  <c r="AC58" i="25"/>
  <c r="AF38" i="25"/>
  <c r="AC127" i="25"/>
  <c r="AC145" i="25"/>
  <c r="AC24" i="25"/>
  <c r="AE12" i="25"/>
  <c r="AF98" i="25"/>
  <c r="AC27" i="25"/>
  <c r="AF93" i="25"/>
  <c r="AF92" i="25"/>
  <c r="AF25" i="25"/>
  <c r="AF14" i="25"/>
  <c r="AD17" i="25"/>
  <c r="AF57" i="25"/>
  <c r="AE38" i="25"/>
  <c r="AE25" i="25"/>
  <c r="AD29" i="25"/>
  <c r="AD128" i="25"/>
  <c r="AF66" i="25"/>
  <c r="AC55" i="25"/>
  <c r="AE154" i="25"/>
  <c r="AE92" i="25"/>
  <c r="AE143" i="25"/>
  <c r="AD144" i="25"/>
  <c r="AD145" i="25"/>
  <c r="AF106" i="25"/>
  <c r="AF65" i="25"/>
  <c r="AD26" i="25"/>
  <c r="AF127" i="25"/>
  <c r="AD64" i="25"/>
  <c r="AF40" i="25"/>
  <c r="K94" i="47"/>
  <c r="L94" i="47"/>
  <c r="J94" i="47"/>
  <c r="K145" i="47"/>
  <c r="J145" i="47"/>
  <c r="L145" i="47"/>
  <c r="L107" i="47"/>
  <c r="J107" i="47"/>
  <c r="K107" i="47"/>
  <c r="L160" i="47"/>
  <c r="J160" i="47"/>
  <c r="K160" i="47"/>
  <c r="J129" i="35"/>
  <c r="L129" i="35"/>
  <c r="K129" i="35"/>
  <c r="L83" i="35"/>
  <c r="J83" i="35"/>
  <c r="K83" i="35"/>
  <c r="L107" i="35"/>
  <c r="K107" i="35"/>
  <c r="J107" i="35"/>
  <c r="J30" i="35"/>
  <c r="K30" i="35"/>
  <c r="L30" i="35"/>
  <c r="AC94" i="25"/>
  <c r="AC80" i="25"/>
  <c r="AF111" i="25"/>
  <c r="AE130" i="25"/>
  <c r="AE80" i="25"/>
  <c r="AC124" i="25"/>
  <c r="AC83" i="25"/>
  <c r="AD130" i="25"/>
  <c r="AC144" i="25"/>
  <c r="AC66" i="25"/>
  <c r="AC121" i="25"/>
  <c r="AD74" i="25"/>
  <c r="AE54" i="25"/>
  <c r="AE158" i="25"/>
  <c r="AE29" i="25"/>
  <c r="AC134" i="25"/>
  <c r="AE42" i="25"/>
  <c r="AC146" i="25"/>
  <c r="AF17" i="25"/>
  <c r="AF13" i="25"/>
  <c r="AF16" i="25"/>
  <c r="AF128" i="25"/>
  <c r="AD14" i="25"/>
  <c r="AD93" i="25"/>
  <c r="L92" i="47"/>
  <c r="J92" i="47"/>
  <c r="K92" i="47"/>
  <c r="J147" i="47"/>
  <c r="K147" i="47"/>
  <c r="L147" i="47"/>
  <c r="L108" i="47"/>
  <c r="K108" i="47"/>
  <c r="J108" i="47"/>
  <c r="K155" i="47"/>
  <c r="J155" i="47"/>
  <c r="L155" i="47"/>
  <c r="K17" i="35"/>
  <c r="J17" i="35"/>
  <c r="L17" i="35"/>
  <c r="L68" i="35"/>
  <c r="J68" i="35"/>
  <c r="K68" i="35"/>
  <c r="K41" i="35"/>
  <c r="J41" i="35"/>
  <c r="L41" i="35"/>
  <c r="L42" i="35"/>
  <c r="K42" i="35"/>
  <c r="J42" i="35"/>
  <c r="L43" i="35"/>
  <c r="J43" i="35"/>
  <c r="K43" i="35"/>
  <c r="K81" i="41"/>
  <c r="J81" i="41"/>
  <c r="L81" i="41"/>
  <c r="L43" i="41"/>
  <c r="J43" i="41"/>
  <c r="K43" i="41"/>
  <c r="L68" i="41"/>
  <c r="K68" i="41"/>
  <c r="J68" i="41"/>
  <c r="AF156" i="25"/>
  <c r="AF144" i="25"/>
  <c r="AD133" i="25"/>
  <c r="AF120" i="25"/>
  <c r="AD107" i="25"/>
  <c r="J130" i="47"/>
  <c r="L130" i="47"/>
  <c r="K130" i="47"/>
  <c r="K133" i="47"/>
  <c r="L133" i="47"/>
  <c r="J133" i="47"/>
  <c r="J67" i="47"/>
  <c r="L67" i="47"/>
  <c r="K67" i="47"/>
  <c r="K30" i="47"/>
  <c r="L30" i="47"/>
  <c r="J30" i="47"/>
  <c r="L43" i="47"/>
  <c r="K43" i="47"/>
  <c r="J43" i="47"/>
  <c r="J57" i="47"/>
  <c r="K57" i="47"/>
  <c r="L57" i="47"/>
  <c r="L161" i="35"/>
  <c r="K161" i="35"/>
  <c r="J161" i="35"/>
  <c r="L67" i="35"/>
  <c r="K67" i="35"/>
  <c r="J67" i="35"/>
  <c r="L92" i="35"/>
  <c r="K92" i="35"/>
  <c r="J92" i="35"/>
  <c r="L40" i="35"/>
  <c r="K40" i="35"/>
  <c r="J40" i="35"/>
  <c r="L14" i="35"/>
  <c r="K14" i="35"/>
  <c r="J14" i="35"/>
  <c r="J108" i="35"/>
  <c r="K108" i="35"/>
  <c r="L108" i="35"/>
  <c r="K93" i="35"/>
  <c r="L93" i="35"/>
  <c r="J93" i="35"/>
  <c r="L160" i="35"/>
  <c r="K160" i="35"/>
  <c r="J160" i="35"/>
  <c r="L70" i="35"/>
  <c r="J70" i="35"/>
  <c r="K70" i="35"/>
  <c r="J109" i="35"/>
  <c r="K109" i="35"/>
  <c r="L109" i="35"/>
  <c r="K129" i="41"/>
  <c r="L129" i="41"/>
  <c r="J129" i="41"/>
  <c r="J93" i="41"/>
  <c r="K93" i="41"/>
  <c r="L93" i="41"/>
  <c r="J29" i="35"/>
  <c r="L29" i="35"/>
  <c r="K29" i="35"/>
  <c r="K26" i="35"/>
  <c r="J26" i="35"/>
  <c r="L26" i="35"/>
  <c r="J69" i="35"/>
  <c r="L69" i="35"/>
  <c r="K69" i="35"/>
  <c r="J82" i="35"/>
  <c r="K82" i="35"/>
  <c r="L82" i="35"/>
  <c r="L108" i="41"/>
  <c r="K108" i="41"/>
  <c r="J108" i="41"/>
  <c r="K96" i="41"/>
  <c r="L96" i="41"/>
  <c r="J96" i="41"/>
  <c r="J94" i="41"/>
  <c r="L94" i="41"/>
  <c r="K94" i="41"/>
  <c r="L122" i="41"/>
  <c r="K122" i="41"/>
  <c r="J122" i="41"/>
  <c r="L29" i="47"/>
  <c r="J29" i="47"/>
  <c r="K29" i="47"/>
  <c r="L66" i="35"/>
  <c r="K66" i="35"/>
  <c r="J66" i="35"/>
  <c r="AC154" i="25"/>
  <c r="AC92" i="25"/>
  <c r="AC153" i="25"/>
  <c r="AE132" i="25"/>
  <c r="AE81" i="25"/>
  <c r="AF129" i="25"/>
  <c r="AC40" i="25"/>
  <c r="AC95" i="25"/>
  <c r="AE156" i="25"/>
  <c r="AC29" i="25"/>
  <c r="AC106" i="25"/>
  <c r="AC105" i="25"/>
  <c r="AF157" i="25"/>
  <c r="K14" i="47"/>
  <c r="J14" i="47"/>
  <c r="L14" i="47"/>
  <c r="J18" i="47"/>
  <c r="L18" i="47"/>
  <c r="K18" i="47"/>
  <c r="J122" i="47"/>
  <c r="K122" i="47"/>
  <c r="L122" i="47"/>
  <c r="J95" i="47"/>
  <c r="L95" i="47"/>
  <c r="K95" i="47"/>
  <c r="J109" i="47"/>
  <c r="L109" i="47"/>
  <c r="K109" i="47"/>
  <c r="L134" i="47"/>
  <c r="K134" i="47"/>
  <c r="J134" i="47"/>
  <c r="L66" i="47"/>
  <c r="J66" i="47"/>
  <c r="K66" i="47"/>
  <c r="L130" i="35"/>
  <c r="J130" i="35"/>
  <c r="K130" i="35"/>
  <c r="J56" i="35"/>
  <c r="K56" i="35"/>
  <c r="L56" i="35"/>
  <c r="K133" i="35"/>
  <c r="L133" i="35"/>
  <c r="J133" i="35"/>
  <c r="J145" i="41"/>
  <c r="K145" i="41"/>
  <c r="L145" i="41"/>
  <c r="L40" i="41"/>
  <c r="J40" i="41"/>
  <c r="K40" i="41"/>
  <c r="L18" i="41"/>
  <c r="J18" i="41"/>
  <c r="K18" i="41"/>
  <c r="J155" i="41"/>
  <c r="L155" i="41"/>
  <c r="K155" i="41"/>
  <c r="K16" i="41"/>
  <c r="J16" i="41"/>
  <c r="L16" i="41"/>
  <c r="I42" i="20"/>
  <c r="AF79" i="25"/>
  <c r="AF85" i="25"/>
  <c r="I52" i="20"/>
  <c r="AF159" i="25"/>
  <c r="I53" i="20"/>
  <c r="K41" i="20"/>
  <c r="J41" i="20"/>
  <c r="I50" i="20"/>
  <c r="I92" i="20"/>
  <c r="K92" i="20" s="1"/>
  <c r="AF131" i="25"/>
  <c r="AD69" i="25"/>
  <c r="AF82" i="25"/>
  <c r="AD98" i="25"/>
  <c r="AD5" i="25"/>
  <c r="AF18" i="25"/>
  <c r="AD20" i="25"/>
  <c r="AD31" i="25"/>
  <c r="AF73" i="25"/>
  <c r="AF108" i="25"/>
  <c r="AD109" i="25"/>
  <c r="I12" i="20"/>
  <c r="AD127" i="25"/>
  <c r="AD24" i="25"/>
  <c r="AD54" i="25"/>
  <c r="AF28" i="25"/>
  <c r="AD91" i="25"/>
  <c r="AF105" i="25"/>
  <c r="AD154" i="25"/>
  <c r="AF29" i="25"/>
  <c r="AF68" i="25"/>
  <c r="AD95" i="25"/>
  <c r="AD4" i="25"/>
  <c r="AF45" i="25"/>
  <c r="AF56" i="25"/>
  <c r="AD59" i="25"/>
  <c r="I43" i="20"/>
  <c r="I49" i="20"/>
  <c r="AE109" i="25"/>
  <c r="AE16" i="25"/>
  <c r="AC31" i="25"/>
  <c r="AC7" i="25"/>
  <c r="AE159" i="25"/>
  <c r="AE13" i="25"/>
  <c r="AE41" i="25"/>
  <c r="AE24" i="25"/>
  <c r="AC46" i="25"/>
  <c r="AF107" i="25"/>
  <c r="AE146" i="25"/>
  <c r="AE105" i="25"/>
  <c r="AC131" i="25"/>
  <c r="AF5" i="25"/>
  <c r="AD28" i="25"/>
  <c r="AE94" i="25"/>
  <c r="AC120" i="25"/>
  <c r="AC130" i="25"/>
  <c r="AC133" i="25"/>
  <c r="AC82" i="25"/>
  <c r="AC20" i="25"/>
  <c r="AD131" i="25"/>
  <c r="AF132" i="25"/>
  <c r="AF153" i="25"/>
  <c r="AC26" i="25"/>
  <c r="AC129" i="25"/>
  <c r="AF69" i="25"/>
  <c r="AF31" i="25"/>
  <c r="AC14" i="25"/>
  <c r="AF20" i="25"/>
  <c r="AC68" i="25"/>
  <c r="AC90" i="25"/>
  <c r="AF4" i="25"/>
  <c r="AF24" i="25"/>
  <c r="AF133" i="25"/>
  <c r="AD108" i="25"/>
  <c r="AC74" i="25"/>
  <c r="AC159" i="25"/>
  <c r="AD159" i="25"/>
  <c r="AD56" i="25"/>
  <c r="AF109" i="25"/>
  <c r="AD73" i="25"/>
  <c r="AD156" i="25"/>
  <c r="AC4" i="25"/>
  <c r="AE128" i="25"/>
  <c r="AF81" i="25"/>
  <c r="AE67" i="25"/>
  <c r="AC111" i="25"/>
  <c r="AF95" i="25"/>
  <c r="AF154" i="25"/>
  <c r="AD82" i="25"/>
  <c r="AE131" i="25"/>
  <c r="AE133" i="25"/>
  <c r="AE82" i="25"/>
  <c r="AE26" i="25"/>
  <c r="AE129" i="25"/>
  <c r="AE14" i="25"/>
  <c r="AE68" i="25"/>
  <c r="AE90" i="25"/>
  <c r="AE65" i="25"/>
  <c r="AC128" i="25"/>
  <c r="AC67" i="25"/>
  <c r="AC155" i="25"/>
  <c r="AD42" i="25"/>
  <c r="AD67" i="25"/>
  <c r="D13" i="24"/>
  <c r="I19" i="20"/>
  <c r="I28" i="20"/>
  <c r="K28" i="20" s="1"/>
  <c r="I23" i="20"/>
  <c r="I16" i="20"/>
  <c r="J16" i="20" s="1"/>
  <c r="D10" i="24"/>
  <c r="I17" i="20"/>
  <c r="AE39" i="25"/>
  <c r="AE144" i="25"/>
  <c r="AE106" i="25"/>
  <c r="AC12" i="25"/>
  <c r="I13" i="20"/>
  <c r="K13" i="20" s="1"/>
  <c r="AC39" i="25"/>
  <c r="AE127" i="25"/>
  <c r="AC93" i="25"/>
  <c r="AC54" i="25"/>
  <c r="AC156" i="25"/>
  <c r="AC42" i="25"/>
  <c r="I7" i="20"/>
  <c r="D6" i="24"/>
  <c r="I30" i="20"/>
  <c r="K30" i="20" s="1"/>
  <c r="I24" i="20"/>
  <c r="I22" i="20"/>
  <c r="I26" i="20"/>
  <c r="I37" i="20"/>
  <c r="I6" i="20"/>
  <c r="G5" i="24"/>
  <c r="I29" i="20"/>
  <c r="AC28" i="25"/>
  <c r="I10" i="20"/>
  <c r="K10" i="20" s="1"/>
  <c r="I61" i="20"/>
  <c r="I36" i="20"/>
  <c r="J36" i="20" s="1"/>
  <c r="I27" i="20"/>
  <c r="G9" i="24"/>
  <c r="D9" i="24"/>
  <c r="AF42" i="25"/>
  <c r="I11" i="20"/>
  <c r="AD12" i="25"/>
  <c r="G8" i="24"/>
  <c r="I46" i="20"/>
  <c r="K46" i="20" s="1"/>
  <c r="I9" i="20"/>
  <c r="G12" i="24"/>
  <c r="I45" i="20"/>
  <c r="AD157" i="25"/>
  <c r="E24" i="51"/>
  <c r="E10" i="51"/>
  <c r="D26" i="51"/>
  <c r="D12" i="51"/>
  <c r="F54" i="1" s="1"/>
  <c r="L124" i="20"/>
  <c r="J124" i="20"/>
  <c r="K124" i="20"/>
  <c r="K113" i="20"/>
  <c r="L113" i="20"/>
  <c r="J113" i="20"/>
  <c r="K143" i="20"/>
  <c r="L143" i="20"/>
  <c r="J143" i="20"/>
  <c r="L136" i="20"/>
  <c r="K136" i="20"/>
  <c r="J136" i="20"/>
  <c r="L137" i="20"/>
  <c r="K137" i="20"/>
  <c r="J137" i="20"/>
  <c r="K151" i="20"/>
  <c r="L151" i="20"/>
  <c r="J151" i="20"/>
  <c r="J111" i="20"/>
  <c r="L111" i="20"/>
  <c r="K111" i="20"/>
  <c r="L128" i="20"/>
  <c r="J128" i="20"/>
  <c r="K128" i="20"/>
  <c r="L109" i="20"/>
  <c r="K109" i="20"/>
  <c r="J109" i="20"/>
  <c r="K129" i="20"/>
  <c r="L129" i="20"/>
  <c r="J129" i="20"/>
  <c r="AC91" i="25"/>
  <c r="G91" i="25"/>
  <c r="AE91" i="25" s="1"/>
  <c r="F25" i="23"/>
  <c r="F11" i="23"/>
  <c r="D25" i="23"/>
  <c r="D11" i="23"/>
  <c r="E13" i="23"/>
  <c r="E27" i="23"/>
  <c r="C13" i="23"/>
  <c r="C27" i="23"/>
  <c r="C13" i="53"/>
  <c r="C27" i="53"/>
  <c r="E13" i="53"/>
  <c r="E27" i="53"/>
  <c r="F25" i="53"/>
  <c r="F11" i="53"/>
  <c r="D25" i="53"/>
  <c r="D11" i="53"/>
  <c r="E13" i="52"/>
  <c r="E27" i="52"/>
  <c r="C13" i="52"/>
  <c r="C27" i="52"/>
  <c r="F25" i="52"/>
  <c r="F11" i="52"/>
  <c r="D25" i="52"/>
  <c r="D11" i="52"/>
  <c r="F17" i="50"/>
  <c r="I15" i="45"/>
  <c r="L17" i="38"/>
  <c r="K15" i="33"/>
  <c r="F17" i="38"/>
  <c r="I15" i="33"/>
  <c r="M15" i="33" s="1"/>
  <c r="L17" i="50"/>
  <c r="K15" i="45"/>
  <c r="F17" i="44"/>
  <c r="I15" i="39"/>
  <c r="F13" i="51"/>
  <c r="F27" i="51"/>
  <c r="L17" i="44"/>
  <c r="K15" i="39"/>
  <c r="C9" i="51"/>
  <c r="C23" i="51"/>
  <c r="AE108" i="25" l="1"/>
  <c r="AF121" i="25"/>
  <c r="AE110" i="25"/>
  <c r="AE111" i="25"/>
  <c r="AE31" i="25"/>
  <c r="AE85" i="25"/>
  <c r="J121" i="25"/>
  <c r="AE121" i="25" s="1"/>
  <c r="X32" i="1"/>
  <c r="AE45" i="25"/>
  <c r="G97" i="25"/>
  <c r="AE97" i="25" s="1"/>
  <c r="AE122" i="25"/>
  <c r="AE98" i="25"/>
  <c r="AE74" i="25"/>
  <c r="J70" i="25"/>
  <c r="AE70" i="25" s="1"/>
  <c r="F6" i="24"/>
  <c r="AA6" i="24" s="1"/>
  <c r="X16" i="1"/>
  <c r="AE95" i="25"/>
  <c r="AC18" i="25"/>
  <c r="AE59" i="25"/>
  <c r="AE125" i="25"/>
  <c r="J83" i="25"/>
  <c r="AE83" i="25" s="1"/>
  <c r="AE58" i="25"/>
  <c r="F13" i="24"/>
  <c r="AA13" i="24" s="1"/>
  <c r="X44" i="1"/>
  <c r="AE148" i="25"/>
  <c r="J141" i="25"/>
  <c r="AE141" i="25" s="1"/>
  <c r="F9" i="24"/>
  <c r="AA9" i="24" s="1"/>
  <c r="X28" i="1"/>
  <c r="AE36" i="25"/>
  <c r="AE4" i="25"/>
  <c r="J147" i="25"/>
  <c r="AE147" i="25" s="1"/>
  <c r="F4" i="24"/>
  <c r="AA4" i="24" s="1"/>
  <c r="X8" i="1"/>
  <c r="J32" i="25"/>
  <c r="AE32" i="25" s="1"/>
  <c r="AE136" i="25"/>
  <c r="F8" i="24"/>
  <c r="AA8" i="24" s="1"/>
  <c r="AE18" i="25"/>
  <c r="F15" i="24"/>
  <c r="AE57" i="25"/>
  <c r="F14" i="24"/>
  <c r="F7" i="24"/>
  <c r="AA7" i="24" s="1"/>
  <c r="X20" i="1"/>
  <c r="AD97" i="25"/>
  <c r="G150" i="25"/>
  <c r="AE150" i="25" s="1"/>
  <c r="AF150" i="25"/>
  <c r="AD7" i="25"/>
  <c r="G7" i="25"/>
  <c r="AE7" i="25" s="1"/>
  <c r="AF19" i="25"/>
  <c r="AD6" i="25"/>
  <c r="AC59" i="25"/>
  <c r="AF58" i="25"/>
  <c r="AD58" i="25"/>
  <c r="G46" i="25"/>
  <c r="AE46" i="25" s="1"/>
  <c r="AF46" i="25"/>
  <c r="G6" i="25"/>
  <c r="AE6" i="25" s="1"/>
  <c r="G10" i="24"/>
  <c r="AB10" i="24" s="1"/>
  <c r="AE17" i="25"/>
  <c r="AD136" i="25"/>
  <c r="Y20" i="1"/>
  <c r="AD70" i="25"/>
  <c r="AD141" i="25"/>
  <c r="G7" i="24"/>
  <c r="AB7" i="24" s="1"/>
  <c r="AC17" i="25"/>
  <c r="AF136" i="25"/>
  <c r="Y44" i="1"/>
  <c r="G19" i="25"/>
  <c r="AE19" i="25" s="1"/>
  <c r="Y8" i="1"/>
  <c r="AE73" i="25"/>
  <c r="AF43" i="25"/>
  <c r="AD32" i="25"/>
  <c r="AC141" i="25"/>
  <c r="AE5" i="25"/>
  <c r="AC5" i="25"/>
  <c r="AC56" i="25"/>
  <c r="AD43" i="25"/>
  <c r="D8" i="24"/>
  <c r="AB8" i="24" s="1"/>
  <c r="AD83" i="25"/>
  <c r="G4" i="24"/>
  <c r="AB4" i="24" s="1"/>
  <c r="AD147" i="25"/>
  <c r="T8" i="1"/>
  <c r="H4" i="24" s="1"/>
  <c r="AC6" i="25"/>
  <c r="AC73" i="25"/>
  <c r="AC70" i="25"/>
  <c r="J43" i="20"/>
  <c r="AE56" i="25"/>
  <c r="T44" i="1"/>
  <c r="H13" i="24" s="1"/>
  <c r="J11" i="20"/>
  <c r="AC147" i="25"/>
  <c r="K15" i="10"/>
  <c r="Y16" i="1"/>
  <c r="J8" i="20"/>
  <c r="T52" i="1"/>
  <c r="H15" i="24" s="1"/>
  <c r="T12" i="1"/>
  <c r="H5" i="24" s="1"/>
  <c r="T20" i="1"/>
  <c r="H7" i="24" s="1"/>
  <c r="T36" i="1"/>
  <c r="H11" i="24" s="1"/>
  <c r="T32" i="1"/>
  <c r="H10" i="24" s="1"/>
  <c r="T48" i="1"/>
  <c r="H14" i="24" s="1"/>
  <c r="T40" i="1"/>
  <c r="H12" i="24" s="1"/>
  <c r="G6" i="24"/>
  <c r="AB6" i="24" s="1"/>
  <c r="T24" i="1"/>
  <c r="H8" i="24" s="1"/>
  <c r="T28" i="1"/>
  <c r="H9" i="24" s="1"/>
  <c r="T16" i="1"/>
  <c r="H6" i="24" s="1"/>
  <c r="H54" i="1"/>
  <c r="U54" i="1"/>
  <c r="BR54" i="1"/>
  <c r="G54" i="1"/>
  <c r="F135" i="25"/>
  <c r="J48" i="1"/>
  <c r="F33" i="20"/>
  <c r="I33" i="20" s="1"/>
  <c r="K33" i="20" s="1"/>
  <c r="I48" i="1"/>
  <c r="C14" i="24" s="1"/>
  <c r="E135" i="25"/>
  <c r="E33" i="20"/>
  <c r="K43" i="20"/>
  <c r="J47" i="20"/>
  <c r="K47" i="20"/>
  <c r="J38" i="20"/>
  <c r="K38" i="20"/>
  <c r="J34" i="20"/>
  <c r="K34" i="20"/>
  <c r="J32" i="20"/>
  <c r="K20" i="20"/>
  <c r="K7" i="20"/>
  <c r="J92" i="20"/>
  <c r="K35" i="20"/>
  <c r="J102" i="20"/>
  <c r="L102" i="20"/>
  <c r="K44" i="20"/>
  <c r="J44" i="20"/>
  <c r="J28" i="20"/>
  <c r="K14" i="20"/>
  <c r="J14" i="20"/>
  <c r="J13" i="20"/>
  <c r="K16" i="20"/>
  <c r="J42" i="20"/>
  <c r="K42" i="20"/>
  <c r="J7" i="20"/>
  <c r="K52" i="20"/>
  <c r="J52" i="20"/>
  <c r="K53" i="20"/>
  <c r="J53" i="20"/>
  <c r="AB13" i="24"/>
  <c r="K50" i="20"/>
  <c r="J50" i="20"/>
  <c r="J12" i="20"/>
  <c r="K12" i="20"/>
  <c r="J49" i="20"/>
  <c r="K49" i="20"/>
  <c r="K19" i="20"/>
  <c r="J19" i="20"/>
  <c r="K31" i="20"/>
  <c r="J31" i="20"/>
  <c r="J23" i="20"/>
  <c r="K23" i="20"/>
  <c r="K40" i="20"/>
  <c r="J40" i="20"/>
  <c r="J30" i="20"/>
  <c r="J17" i="20"/>
  <c r="K17" i="20"/>
  <c r="J39" i="20"/>
  <c r="K39" i="20"/>
  <c r="K15" i="20"/>
  <c r="J15" i="20"/>
  <c r="J24" i="20"/>
  <c r="K24" i="20"/>
  <c r="J22" i="20"/>
  <c r="K22" i="20"/>
  <c r="K25" i="20"/>
  <c r="J26" i="20"/>
  <c r="K26" i="20"/>
  <c r="K37" i="20"/>
  <c r="J37" i="20"/>
  <c r="K6" i="20"/>
  <c r="J6" i="20"/>
  <c r="J10" i="20"/>
  <c r="J29" i="20"/>
  <c r="K29" i="20"/>
  <c r="K36" i="20"/>
  <c r="AB9" i="24"/>
  <c r="K61" i="20"/>
  <c r="L61" i="20"/>
  <c r="J61" i="20"/>
  <c r="K27" i="20"/>
  <c r="J27" i="20"/>
  <c r="K11" i="20"/>
  <c r="J46" i="20"/>
  <c r="K9" i="20"/>
  <c r="J9" i="20"/>
  <c r="K45" i="20"/>
  <c r="J45" i="20"/>
  <c r="E11" i="51"/>
  <c r="E25" i="51"/>
  <c r="D13" i="51"/>
  <c r="F13" i="1" s="1"/>
  <c r="D27" i="51"/>
  <c r="D26" i="23"/>
  <c r="D12" i="23"/>
  <c r="F26" i="23"/>
  <c r="F12" i="23"/>
  <c r="C28" i="23"/>
  <c r="C14" i="23"/>
  <c r="E28" i="23"/>
  <c r="E14" i="23"/>
  <c r="D26" i="53"/>
  <c r="D12" i="53"/>
  <c r="F26" i="53"/>
  <c r="F12" i="53"/>
  <c r="E28" i="53"/>
  <c r="E14" i="53"/>
  <c r="C28" i="53"/>
  <c r="C14" i="53"/>
  <c r="D26" i="52"/>
  <c r="D12" i="52"/>
  <c r="F26" i="52"/>
  <c r="F12" i="52"/>
  <c r="C28" i="52"/>
  <c r="C14" i="52"/>
  <c r="E28" i="52"/>
  <c r="E14" i="52"/>
  <c r="M15" i="39"/>
  <c r="M15" i="45"/>
  <c r="C10" i="51"/>
  <c r="C24" i="51"/>
  <c r="F28" i="51"/>
  <c r="F14" i="51"/>
  <c r="X48" i="1" l="1"/>
  <c r="AA14" i="24"/>
  <c r="J33" i="20"/>
  <c r="E149" i="25"/>
  <c r="E51" i="20"/>
  <c r="I52" i="1"/>
  <c r="D14" i="24"/>
  <c r="AB14" i="24" s="1"/>
  <c r="Y48" i="1"/>
  <c r="H13" i="1"/>
  <c r="U13" i="1"/>
  <c r="BR13" i="1"/>
  <c r="G13" i="1"/>
  <c r="AC135" i="25"/>
  <c r="G135" i="25"/>
  <c r="AE135" i="25" s="1"/>
  <c r="AF135" i="25"/>
  <c r="AD135" i="25"/>
  <c r="F51" i="20"/>
  <c r="I51" i="20" s="1"/>
  <c r="J52" i="1"/>
  <c r="F149" i="25"/>
  <c r="E12" i="51"/>
  <c r="E26" i="51"/>
  <c r="D14" i="51"/>
  <c r="F41" i="1" s="1"/>
  <c r="D28" i="51"/>
  <c r="E15" i="23"/>
  <c r="E30" i="23" s="1"/>
  <c r="E29" i="23"/>
  <c r="C15" i="23"/>
  <c r="C30" i="23" s="1"/>
  <c r="C29" i="23"/>
  <c r="F27" i="23"/>
  <c r="F13" i="23"/>
  <c r="D27" i="23"/>
  <c r="D13" i="23"/>
  <c r="C15" i="53"/>
  <c r="C30" i="53" s="1"/>
  <c r="C29" i="53"/>
  <c r="E15" i="53"/>
  <c r="E30" i="53" s="1"/>
  <c r="E29" i="53"/>
  <c r="F27" i="53"/>
  <c r="F13" i="53"/>
  <c r="D27" i="53"/>
  <c r="D13" i="53"/>
  <c r="E15" i="52"/>
  <c r="E30" i="52" s="1"/>
  <c r="E29" i="52"/>
  <c r="C15" i="52"/>
  <c r="C30" i="52" s="1"/>
  <c r="C29" i="52"/>
  <c r="F27" i="52"/>
  <c r="F13" i="52"/>
  <c r="D27" i="52"/>
  <c r="D13" i="52"/>
  <c r="C11" i="51"/>
  <c r="C25" i="51"/>
  <c r="F29" i="51"/>
  <c r="F15" i="51"/>
  <c r="F30" i="51" s="1"/>
  <c r="I14" i="17" l="1"/>
  <c r="F25" i="21" s="1"/>
  <c r="X14" i="17"/>
  <c r="G49" i="21" s="1"/>
  <c r="P14" i="17"/>
  <c r="F37" i="21" s="1"/>
  <c r="Q14" i="17"/>
  <c r="G37" i="21" s="1"/>
  <c r="J14" i="17"/>
  <c r="G25" i="21" s="1"/>
  <c r="B10" i="17"/>
  <c r="F9" i="21" s="1"/>
  <c r="W14" i="17"/>
  <c r="F49" i="21" s="1"/>
  <c r="C10" i="17"/>
  <c r="G9" i="21" s="1"/>
  <c r="C15" i="24"/>
  <c r="AA15" i="24" s="1"/>
  <c r="X52" i="1"/>
  <c r="W11" i="17"/>
  <c r="F46" i="21" s="1"/>
  <c r="I12" i="17"/>
  <c r="F23" i="21" s="1"/>
  <c r="P11" i="17"/>
  <c r="F34" i="21" s="1"/>
  <c r="X11" i="17"/>
  <c r="G46" i="21" s="1"/>
  <c r="J12" i="17"/>
  <c r="G23" i="21" s="1"/>
  <c r="W12" i="17"/>
  <c r="F47" i="21" s="1"/>
  <c r="C7" i="17"/>
  <c r="G6" i="21" s="1"/>
  <c r="C8" i="17"/>
  <c r="G7" i="21" s="1"/>
  <c r="P12" i="17"/>
  <c r="F35" i="21" s="1"/>
  <c r="Q11" i="17"/>
  <c r="G34" i="21" s="1"/>
  <c r="I11" i="17"/>
  <c r="F22" i="21" s="1"/>
  <c r="J11" i="17"/>
  <c r="G22" i="21" s="1"/>
  <c r="Q12" i="17"/>
  <c r="G35" i="21" s="1"/>
  <c r="B7" i="17"/>
  <c r="F6" i="21" s="1"/>
  <c r="X12" i="17"/>
  <c r="G47" i="21" s="1"/>
  <c r="B8" i="17"/>
  <c r="F7" i="21" s="1"/>
  <c r="G149" i="25"/>
  <c r="AE149" i="25" s="1"/>
  <c r="AC149" i="25"/>
  <c r="AF149" i="25"/>
  <c r="AD149" i="25"/>
  <c r="F18" i="20"/>
  <c r="I18" i="20" s="1"/>
  <c r="F44" i="25"/>
  <c r="J12" i="1"/>
  <c r="H41" i="1"/>
  <c r="U41" i="1"/>
  <c r="C15" i="17" s="1"/>
  <c r="G14" i="21" s="1"/>
  <c r="BR41" i="1"/>
  <c r="G41" i="1"/>
  <c r="D15" i="24"/>
  <c r="AB15" i="24" s="1"/>
  <c r="Y52" i="1"/>
  <c r="I12" i="1"/>
  <c r="E18" i="20"/>
  <c r="E44" i="25"/>
  <c r="J51" i="20"/>
  <c r="K51" i="20"/>
  <c r="E27" i="51"/>
  <c r="E13" i="51"/>
  <c r="D29" i="51"/>
  <c r="D15" i="51"/>
  <c r="D28" i="23"/>
  <c r="D14" i="23"/>
  <c r="F28" i="23"/>
  <c r="F14" i="23"/>
  <c r="D28" i="53"/>
  <c r="D14" i="53"/>
  <c r="F28" i="53"/>
  <c r="F14" i="53"/>
  <c r="D28" i="52"/>
  <c r="D14" i="52"/>
  <c r="F28" i="52"/>
  <c r="F14" i="52"/>
  <c r="C26" i="51"/>
  <c r="C12" i="51"/>
  <c r="C5" i="24" l="1"/>
  <c r="AA5" i="24" s="1"/>
  <c r="X12" i="1"/>
  <c r="J7" i="17"/>
  <c r="G18" i="21" s="1"/>
  <c r="P7" i="17"/>
  <c r="F30" i="21" s="1"/>
  <c r="Q7" i="17"/>
  <c r="G30" i="21" s="1"/>
  <c r="Q9" i="17"/>
  <c r="G32" i="21" s="1"/>
  <c r="P9" i="17"/>
  <c r="F32" i="21" s="1"/>
  <c r="W7" i="17"/>
  <c r="F42" i="21" s="1"/>
  <c r="X7" i="17"/>
  <c r="G42" i="21" s="1"/>
  <c r="I7" i="17"/>
  <c r="F18" i="21" s="1"/>
  <c r="B15" i="17"/>
  <c r="F14" i="21" s="1"/>
  <c r="AF44" i="25"/>
  <c r="AD44" i="25"/>
  <c r="G44" i="25"/>
  <c r="AE44" i="25" s="1"/>
  <c r="AC44" i="25"/>
  <c r="J18" i="20"/>
  <c r="K18" i="20"/>
  <c r="D30" i="51"/>
  <c r="F37" i="1"/>
  <c r="F96" i="25"/>
  <c r="J40" i="1"/>
  <c r="F21" i="20"/>
  <c r="I21" i="20" s="1"/>
  <c r="I40" i="1"/>
  <c r="E96" i="25"/>
  <c r="E21" i="20"/>
  <c r="D5" i="24"/>
  <c r="AB5" i="24" s="1"/>
  <c r="Y12" i="1"/>
  <c r="E28" i="51"/>
  <c r="E14" i="51"/>
  <c r="D29" i="23"/>
  <c r="D15" i="23"/>
  <c r="D30" i="23" s="1"/>
  <c r="F29" i="23"/>
  <c r="F15" i="23"/>
  <c r="F30" i="23" s="1"/>
  <c r="F29" i="53"/>
  <c r="F15" i="53"/>
  <c r="F30" i="53" s="1"/>
  <c r="D29" i="53"/>
  <c r="D15" i="53"/>
  <c r="D30" i="53" s="1"/>
  <c r="F29" i="52"/>
  <c r="F15" i="52"/>
  <c r="F30" i="52" s="1"/>
  <c r="D29" i="52"/>
  <c r="D15" i="52"/>
  <c r="D30" i="52" s="1"/>
  <c r="C13" i="51"/>
  <c r="C27" i="51"/>
  <c r="C12" i="24" l="1"/>
  <c r="AA12" i="24" s="1"/>
  <c r="X40" i="1"/>
  <c r="G96" i="25"/>
  <c r="AE96" i="25" s="1"/>
  <c r="AC96" i="25"/>
  <c r="U37" i="1"/>
  <c r="H37" i="1"/>
  <c r="BR37" i="1"/>
  <c r="G37" i="1"/>
  <c r="AF96" i="25"/>
  <c r="AD96" i="25"/>
  <c r="J21" i="20"/>
  <c r="K21" i="20"/>
  <c r="D12" i="24"/>
  <c r="AB12" i="24" s="1"/>
  <c r="Y40" i="1"/>
  <c r="E29" i="51"/>
  <c r="E15" i="51"/>
  <c r="E30" i="51" s="1"/>
  <c r="C28" i="51"/>
  <c r="C14" i="51"/>
  <c r="P16" i="17" l="1"/>
  <c r="F39" i="21" s="1"/>
  <c r="W16" i="17"/>
  <c r="F51" i="21" s="1"/>
  <c r="B12" i="17"/>
  <c r="F11" i="21" s="1"/>
  <c r="I16" i="17"/>
  <c r="F27" i="21" s="1"/>
  <c r="J16" i="17"/>
  <c r="G27" i="21" s="1"/>
  <c r="X16" i="17"/>
  <c r="G51" i="21" s="1"/>
  <c r="C12" i="17"/>
  <c r="G11" i="21" s="1"/>
  <c r="Q16" i="17"/>
  <c r="G39" i="21" s="1"/>
  <c r="I36" i="1"/>
  <c r="E84" i="25"/>
  <c r="E48" i="20"/>
  <c r="F48" i="20"/>
  <c r="I48" i="20" s="1"/>
  <c r="F84" i="25"/>
  <c r="J36" i="1"/>
  <c r="W6" i="17"/>
  <c r="F41" i="21" s="1"/>
  <c r="I17" i="17"/>
  <c r="F28" i="21" s="1"/>
  <c r="B16" i="17"/>
  <c r="F15" i="21" s="1"/>
  <c r="Q17" i="17"/>
  <c r="G40" i="21" s="1"/>
  <c r="I13" i="17"/>
  <c r="F24" i="21" s="1"/>
  <c r="J15" i="17"/>
  <c r="G26" i="21" s="1"/>
  <c r="P6" i="17"/>
  <c r="F29" i="21" s="1"/>
  <c r="C13" i="17"/>
  <c r="G12" i="21" s="1"/>
  <c r="Q15" i="17"/>
  <c r="G38" i="21" s="1"/>
  <c r="B9" i="17"/>
  <c r="F8" i="21" s="1"/>
  <c r="W13" i="17"/>
  <c r="F48" i="21" s="1"/>
  <c r="X6" i="17"/>
  <c r="G41" i="21" s="1"/>
  <c r="B17" i="17"/>
  <c r="F16" i="21" s="1"/>
  <c r="W8" i="17"/>
  <c r="F43" i="21" s="1"/>
  <c r="C11" i="17"/>
  <c r="G10" i="21" s="1"/>
  <c r="X15" i="17"/>
  <c r="G50" i="21" s="1"/>
  <c r="J9" i="17"/>
  <c r="G20" i="21" s="1"/>
  <c r="Q6" i="17"/>
  <c r="G29" i="21" s="1"/>
  <c r="J17" i="17"/>
  <c r="G28" i="21" s="1"/>
  <c r="C14" i="17"/>
  <c r="G13" i="21" s="1"/>
  <c r="J6" i="17"/>
  <c r="G17" i="21" s="1"/>
  <c r="P15" i="17"/>
  <c r="F38" i="21" s="1"/>
  <c r="W17" i="17"/>
  <c r="F52" i="21" s="1"/>
  <c r="I15" i="17"/>
  <c r="F26" i="21" s="1"/>
  <c r="J13" i="17"/>
  <c r="G24" i="21" s="1"/>
  <c r="C17" i="17"/>
  <c r="G16" i="21" s="1"/>
  <c r="P17" i="17"/>
  <c r="F40" i="21" s="1"/>
  <c r="W15" i="17"/>
  <c r="F50" i="21" s="1"/>
  <c r="I9" i="17"/>
  <c r="F20" i="21" s="1"/>
  <c r="C9" i="17"/>
  <c r="G8" i="21" s="1"/>
  <c r="B14" i="17"/>
  <c r="F13" i="21" s="1"/>
  <c r="P13" i="17"/>
  <c r="F36" i="21" s="1"/>
  <c r="X9" i="17"/>
  <c r="G44" i="21" s="1"/>
  <c r="I8" i="17"/>
  <c r="F19" i="21" s="1"/>
  <c r="Q13" i="17"/>
  <c r="G36" i="21" s="1"/>
  <c r="X8" i="17"/>
  <c r="G43" i="21" s="1"/>
  <c r="X17" i="17"/>
  <c r="G52" i="21" s="1"/>
  <c r="I6" i="17"/>
  <c r="B13" i="17"/>
  <c r="F12" i="21" s="1"/>
  <c r="C16" i="17"/>
  <c r="G15" i="21" s="1"/>
  <c r="W9" i="17"/>
  <c r="F44" i="21" s="1"/>
  <c r="Q8" i="17"/>
  <c r="G31" i="21" s="1"/>
  <c r="P8" i="17"/>
  <c r="F31" i="21" s="1"/>
  <c r="J8" i="17"/>
  <c r="G19" i="21" s="1"/>
  <c r="B11" i="17"/>
  <c r="F10" i="21" s="1"/>
  <c r="X13" i="17"/>
  <c r="G48" i="21" s="1"/>
  <c r="C15" i="51"/>
  <c r="C30" i="51" s="1"/>
  <c r="C29" i="51"/>
  <c r="C11" i="24" l="1"/>
  <c r="AA11" i="24" s="1"/>
  <c r="X36" i="1"/>
  <c r="K36" i="1"/>
  <c r="E11" i="24" s="1"/>
  <c r="Y36" i="1"/>
  <c r="D11" i="24"/>
  <c r="AB11" i="24" s="1"/>
  <c r="K52" i="1"/>
  <c r="E15" i="24" s="1"/>
  <c r="K16" i="1"/>
  <c r="E6" i="24" s="1"/>
  <c r="K8" i="1"/>
  <c r="E4" i="24" s="1"/>
  <c r="K24" i="1"/>
  <c r="E8" i="24" s="1"/>
  <c r="K44" i="1"/>
  <c r="E13" i="24" s="1"/>
  <c r="K12" i="1"/>
  <c r="E5" i="24" s="1"/>
  <c r="K48" i="1"/>
  <c r="E14" i="24" s="1"/>
  <c r="K20" i="1"/>
  <c r="E7" i="24" s="1"/>
  <c r="K28" i="1"/>
  <c r="E9" i="24" s="1"/>
  <c r="K32" i="1"/>
  <c r="E10" i="24" s="1"/>
  <c r="K40" i="1"/>
  <c r="E12" i="24" s="1"/>
  <c r="F17" i="21"/>
  <c r="I15" i="10"/>
  <c r="M15" i="10" s="1"/>
  <c r="AF84" i="25"/>
  <c r="AD84" i="25"/>
  <c r="AC84" i="25"/>
  <c r="G84" i="25"/>
  <c r="AE84" i="25" s="1"/>
  <c r="K48" i="20"/>
  <c r="J48" i="20"/>
  <c r="AC11" i="24" l="1"/>
  <c r="AC15" i="24"/>
  <c r="AC8" i="24"/>
  <c r="AC13" i="24"/>
  <c r="AC5" i="24"/>
  <c r="AC6" i="24"/>
  <c r="AC7" i="24"/>
  <c r="AC10" i="24"/>
  <c r="AC14" i="24"/>
  <c r="AC9" i="24"/>
  <c r="AC4" i="24"/>
  <c r="AC12" i="24"/>
  <c r="Z36" i="1"/>
  <c r="Z32" i="1"/>
  <c r="Z44" i="1"/>
  <c r="Z48" i="1"/>
  <c r="Z20" i="1"/>
  <c r="Z16" i="1"/>
  <c r="Z52" i="1"/>
  <c r="Z28" i="1"/>
  <c r="Z24" i="1"/>
  <c r="Z8" i="1"/>
  <c r="Z12" i="1"/>
  <c r="Z40" i="1"/>
  <c r="L92" i="20"/>
  <c r="L6" i="20"/>
  <c r="L7" i="20"/>
  <c r="L8" i="20"/>
  <c r="L9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37" i="20"/>
  <c r="L38" i="20"/>
  <c r="L39" i="20"/>
  <c r="L40" i="20"/>
  <c r="L41" i="20"/>
  <c r="L42" i="20"/>
  <c r="L43" i="20"/>
  <c r="L44" i="20"/>
  <c r="L45" i="20"/>
  <c r="L46" i="20"/>
  <c r="L47" i="20"/>
  <c r="L48" i="20"/>
  <c r="L49" i="20"/>
  <c r="L50" i="20"/>
  <c r="L51" i="20"/>
  <c r="L52" i="20"/>
  <c r="L53" i="20"/>
</calcChain>
</file>

<file path=xl/sharedStrings.xml><?xml version="1.0" encoding="utf-8"?>
<sst xmlns="http://schemas.openxmlformats.org/spreadsheetml/2006/main" count="1799" uniqueCount="297">
  <si>
    <t>Sektor</t>
  </si>
  <si>
    <t>CIPS</t>
  </si>
  <si>
    <t>Poř</t>
  </si>
  <si>
    <t>Body</t>
  </si>
  <si>
    <t>ID</t>
  </si>
  <si>
    <t>čís</t>
  </si>
  <si>
    <t>sk</t>
  </si>
  <si>
    <t>Výsledková listina</t>
  </si>
  <si>
    <t>Místo konání:</t>
  </si>
  <si>
    <t>Druh závodu:</t>
  </si>
  <si>
    <t>Pořadatel:</t>
  </si>
  <si>
    <t xml:space="preserve">Podpis pořadatele </t>
  </si>
  <si>
    <t>čís. sek</t>
  </si>
  <si>
    <t>hmotn.</t>
  </si>
  <si>
    <t>um.</t>
  </si>
  <si>
    <t>Organizace</t>
  </si>
  <si>
    <t>Podpis hl. rozhodčího</t>
  </si>
  <si>
    <t>A</t>
  </si>
  <si>
    <t>1 k</t>
  </si>
  <si>
    <t>2 k</t>
  </si>
  <si>
    <t>p</t>
  </si>
  <si>
    <t>SEKTOR</t>
  </si>
  <si>
    <t>Sektory</t>
  </si>
  <si>
    <t>Podpis garanta</t>
  </si>
  <si>
    <t>Index</t>
  </si>
  <si>
    <t>Základní popis závodů</t>
  </si>
  <si>
    <t>Hl. rozhodčí:</t>
  </si>
  <si>
    <t>Počet míst</t>
  </si>
  <si>
    <t>Suma</t>
  </si>
  <si>
    <t>Příjmení jméno</t>
  </si>
  <si>
    <t>Popis úseků</t>
  </si>
  <si>
    <t>1 závod</t>
  </si>
  <si>
    <t>2 závod</t>
  </si>
  <si>
    <t>naloveno</t>
  </si>
  <si>
    <t>prům. na závodníka</t>
  </si>
  <si>
    <t>sektor</t>
  </si>
  <si>
    <t>místo</t>
  </si>
  <si>
    <t>Naloveno</t>
  </si>
  <si>
    <t>CELKEM</t>
  </si>
  <si>
    <t>Poř. los.</t>
  </si>
  <si>
    <t>Družstva</t>
  </si>
  <si>
    <t>B</t>
  </si>
  <si>
    <t>C</t>
  </si>
  <si>
    <t>D</t>
  </si>
  <si>
    <t>Maximální  výsledek</t>
  </si>
  <si>
    <t>Celkem kolo</t>
  </si>
  <si>
    <t>Podpis</t>
  </si>
  <si>
    <t>dr</t>
  </si>
  <si>
    <t>Družstvo</t>
  </si>
  <si>
    <t>kod</t>
  </si>
  <si>
    <t>1.záv.</t>
  </si>
  <si>
    <t>2.záv.</t>
  </si>
  <si>
    <t>prům na závdníka</t>
  </si>
  <si>
    <t>p.č.</t>
  </si>
  <si>
    <t>1. závod</t>
  </si>
  <si>
    <t>2. závod</t>
  </si>
  <si>
    <t>Poř.</t>
  </si>
  <si>
    <t>závodník</t>
  </si>
  <si>
    <t>Od:</t>
  </si>
  <si>
    <t>do:</t>
  </si>
  <si>
    <t>Závodník</t>
  </si>
  <si>
    <t>REG</t>
  </si>
  <si>
    <t>Příjmení, jméno</t>
  </si>
  <si>
    <t>Kat</t>
  </si>
  <si>
    <t>Celkem</t>
  </si>
  <si>
    <t>ZÁV</t>
  </si>
  <si>
    <t>body</t>
  </si>
  <si>
    <t>umist</t>
  </si>
  <si>
    <t>liga</t>
  </si>
  <si>
    <t>KAT</t>
  </si>
  <si>
    <t>Pc</t>
  </si>
  <si>
    <t>velikost dr.</t>
  </si>
  <si>
    <t>pocet dr.</t>
  </si>
  <si>
    <t>P</t>
  </si>
  <si>
    <t>Zelené označení pro družstva s forhontem.</t>
  </si>
  <si>
    <t>REG.</t>
  </si>
  <si>
    <t>Přestupky</t>
  </si>
  <si>
    <t>družstvo</t>
  </si>
  <si>
    <t>důvod</t>
  </si>
  <si>
    <t>karta</t>
  </si>
  <si>
    <t>Přestupky z předešlých kol</t>
  </si>
  <si>
    <t>reg</t>
  </si>
  <si>
    <t/>
  </si>
  <si>
    <t>trest</t>
  </si>
  <si>
    <t>název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</si>
  <si>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</si>
  <si>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</si>
  <si>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</si>
  <si>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</si>
  <si>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</si>
  <si>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</si>
  <si>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</si>
  <si>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</si>
  <si>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</si>
  <si>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</si>
  <si>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</si>
  <si>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</si>
  <si>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1. kolo</t>
  </si>
  <si>
    <t>2. kolo</t>
  </si>
  <si>
    <t>3. kolo</t>
  </si>
  <si>
    <t>4. kolo</t>
  </si>
  <si>
    <r>
      <rPr>
        <b/>
        <sz val="10"/>
        <rFont val="Agency FB"/>
        <family val="2"/>
      </rPr>
      <t>∑</t>
    </r>
    <r>
      <rPr>
        <b/>
        <sz val="10"/>
        <rFont val="Arial CE"/>
        <family val="2"/>
        <charset val="238"/>
      </rPr>
      <t xml:space="preserve"> Poř.</t>
    </r>
  </si>
  <si>
    <t>poč. záv</t>
  </si>
  <si>
    <t>1. kolo - 1. závod</t>
  </si>
  <si>
    <t>1. kolo - 2. závod</t>
  </si>
  <si>
    <t>1. kolo celkem</t>
  </si>
  <si>
    <t>1. liga</t>
  </si>
  <si>
    <t>Celé jméno</t>
  </si>
  <si>
    <t>Pořadí</t>
  </si>
  <si>
    <t>2. liga</t>
  </si>
  <si>
    <t>Přidávat závodníky je možné jen do modře podbarvených polí.</t>
  </si>
  <si>
    <t>3. kolo - 1. závod</t>
  </si>
  <si>
    <t>3. kolo - 2. závod</t>
  </si>
  <si>
    <t>2. kolo - 1. závod</t>
  </si>
  <si>
    <t>2. kolo - 2. závod</t>
  </si>
  <si>
    <t>prům na závodníka</t>
  </si>
  <si>
    <t>4. kolo - 1. závod</t>
  </si>
  <si>
    <t>4. kolo - 2. závod</t>
  </si>
  <si>
    <t>Jednotlivci</t>
  </si>
  <si>
    <t>poř</t>
  </si>
  <si>
    <t>LOSOVÁNÍ MÍST</t>
  </si>
  <si>
    <t>index</t>
  </si>
  <si>
    <t>los pořadí</t>
  </si>
  <si>
    <t>DRUŽSTVA</t>
  </si>
  <si>
    <t>1.závod</t>
  </si>
  <si>
    <t>2.závod</t>
  </si>
  <si>
    <t>Forhont</t>
  </si>
  <si>
    <t>miniforhont</t>
  </si>
  <si>
    <t>sobota</t>
  </si>
  <si>
    <t>neděle</t>
  </si>
  <si>
    <t>trenér</t>
  </si>
  <si>
    <t>vedoucí</t>
  </si>
  <si>
    <t>p.l.</t>
  </si>
  <si>
    <t>Nežárka 4 (421 052)</t>
  </si>
  <si>
    <t xml:space="preserve">MO ČRS J. Hradec </t>
  </si>
  <si>
    <t>ČRS Rybářský sportovní klub Pardubice COLMIC</t>
  </si>
  <si>
    <t>Konopásek Josef</t>
  </si>
  <si>
    <t>Vrána Milan, mila.vrana@seznam.cz, 728 968 938</t>
  </si>
  <si>
    <t>RS Crazy Boys MO Hustopeče Maver</t>
  </si>
  <si>
    <t xml:space="preserve">Janků Jiří, Marek Michal, Ottinger Ján, 
Veselý Robert
</t>
  </si>
  <si>
    <t>Foret Roman, 775 577 377, rodaslot@gmail.com</t>
  </si>
  <si>
    <t>MRS Cortina Sensas</t>
  </si>
  <si>
    <t>Nováček Karel</t>
  </si>
  <si>
    <t>Nováčková Markéta 721 367 078, marketa.novackova@seznam.cz</t>
  </si>
  <si>
    <t>MO ČRS NOVÉ STRAŠECÍ - MAVER</t>
  </si>
  <si>
    <t xml:space="preserve">Pokorný Roman st., Bačina Zbyněk </t>
  </si>
  <si>
    <t>Pokorný Roman st., 725 862 185, rybari.ns@seznam.cz</t>
  </si>
  <si>
    <t>MO Kolín RIVE</t>
  </si>
  <si>
    <t>Schauer Libor, Flanderka Aleš, Machač František</t>
  </si>
  <si>
    <t>Flanderka Aleš, 774 690 818,  alesflanderka@seznam.cz, Flanderka Michal, 733 573 443</t>
  </si>
  <si>
    <t>ČRS MIVARDI CZ Mohelnice</t>
  </si>
  <si>
    <t>Chromý Radek</t>
  </si>
  <si>
    <t>Melcher Miroslav, 774 411 144, 608 226 704, miroslav.melcher@fish-pro.cz, dusan.bednarik@fish-pro.cz</t>
  </si>
  <si>
    <t>RSK LIPANI MIVARDI Třebechovice pod Orebem</t>
  </si>
  <si>
    <t>Trenér: Marcel Kubík, kubikmatep@seznam.cz, 724 748 180</t>
  </si>
  <si>
    <t>Lubomír Chmelař, Marcel Kubík, František Veselý</t>
  </si>
  <si>
    <t>MO ČRS Jindřichův Hradec „A“</t>
  </si>
  <si>
    <t>KOSTKA   Josef, Ing.</t>
  </si>
  <si>
    <t>Jelen Luboš, 731 674 401, jelen.lubos@seznam.cz ; josef@kostkajh.cz, jaroslav@kostkajh.cz</t>
  </si>
  <si>
    <t>MRS Uherské Hradiště PRESTON</t>
  </si>
  <si>
    <t>Jiří Matej</t>
  </si>
  <si>
    <t>Kolínek Miroslav, 721 752 381, horakove@seznam.cz</t>
  </si>
  <si>
    <t>MO ČRS Jindřichův Hradec AWAS DRENNAN</t>
  </si>
  <si>
    <t>JURA Martin Ing.</t>
  </si>
  <si>
    <t xml:space="preserve">MAŠTERA   Vojtěch, 777 841 112, fiord@fiord.cz </t>
  </si>
  <si>
    <t>MO ČRS Mělník - Colmic</t>
  </si>
  <si>
    <t>Radek Zahrádka, Mašat Zdeněk, 
Frolík Jaroslav</t>
  </si>
  <si>
    <t>Radek Zahrádka, Šimůnek Karel</t>
  </si>
  <si>
    <t>MO MRS Třebíč - SENSAS</t>
  </si>
  <si>
    <t>MUDr. Žigo Ladislav st., Kosmák Josef st.,Blechová Zuzana</t>
  </si>
  <si>
    <t>604 153 070, e-mail: josef.kosmak@seznam.cz</t>
  </si>
  <si>
    <t>Konopásek Ladislav</t>
  </si>
  <si>
    <t>Vavřín Václav</t>
  </si>
  <si>
    <t>Bezega Michal</t>
  </si>
  <si>
    <t>Pávek Martin</t>
  </si>
  <si>
    <t>Novák Jan</t>
  </si>
  <si>
    <t>Konopásek Richard</t>
  </si>
  <si>
    <t>Foret Roman</t>
  </si>
  <si>
    <t>Klásek Petr</t>
  </si>
  <si>
    <t>Hanáček František</t>
  </si>
  <si>
    <t>Hron Radek</t>
  </si>
  <si>
    <t>Marek Michal</t>
  </si>
  <si>
    <t>Veselý Robert</t>
  </si>
  <si>
    <t>Ottinger Ján</t>
  </si>
  <si>
    <t>Žalud Oldřich</t>
  </si>
  <si>
    <t>Tlustý Luboš</t>
  </si>
  <si>
    <t>Valchař Jakub</t>
  </si>
  <si>
    <t>Šplíchal Petr</t>
  </si>
  <si>
    <t>Darebník Roman</t>
  </si>
  <si>
    <t>Řehulka Patrik</t>
  </si>
  <si>
    <t>Pokorný Roman ml.</t>
  </si>
  <si>
    <t>Syrovátka Pavel</t>
  </si>
  <si>
    <t>Bačinová Barbora</t>
  </si>
  <si>
    <t>Pokorný Ondřej</t>
  </si>
  <si>
    <t>Svatek Šimon</t>
  </si>
  <si>
    <t>Toužimský Jakub</t>
  </si>
  <si>
    <t>Pokorný Roman st.</t>
  </si>
  <si>
    <t>Bačina Zbyněk</t>
  </si>
  <si>
    <t>Wachtl Hynek</t>
  </si>
  <si>
    <t>Martínek Ondřej</t>
  </si>
  <si>
    <t>Flanderka Aleš</t>
  </si>
  <si>
    <t>Hlavatý David</t>
  </si>
  <si>
    <t>Vyslyšel Vladimír ml.</t>
  </si>
  <si>
    <t>Kuba Jiří</t>
  </si>
  <si>
    <t>Kořínek Lukáš</t>
  </si>
  <si>
    <t>Havlíček Petr</t>
  </si>
  <si>
    <t>Ludvík Jiří</t>
  </si>
  <si>
    <t>Melcher Miroslav</t>
  </si>
  <si>
    <t>Bednařík Dušan</t>
  </si>
  <si>
    <t>Michalovič Tomáš</t>
  </si>
  <si>
    <t>Kubík Martin</t>
  </si>
  <si>
    <t>Jireček Miroslav</t>
  </si>
  <si>
    <t>Slezák Pavel</t>
  </si>
  <si>
    <t>Kubík Marcel</t>
  </si>
  <si>
    <t>Chmelař Lubomír</t>
  </si>
  <si>
    <t>Veselý Jan</t>
  </si>
  <si>
    <t>Matej Jiří</t>
  </si>
  <si>
    <t>Kolínek Miroslav</t>
  </si>
  <si>
    <t>Kopřiva Petr</t>
  </si>
  <si>
    <t>Kobliha Martin</t>
  </si>
  <si>
    <t>Olšán Jakub</t>
  </si>
  <si>
    <t>Voda Radek</t>
  </si>
  <si>
    <t>Horňas Milan</t>
  </si>
  <si>
    <t>Veltruský Zdeněk ml.</t>
  </si>
  <si>
    <t>Šimůnek Karel</t>
  </si>
  <si>
    <t>Zahrádková Klára</t>
  </si>
  <si>
    <t>Frolík Jaroslav</t>
  </si>
  <si>
    <t>Pergreffi Luca</t>
  </si>
  <si>
    <t>Polívka Zdeněk</t>
  </si>
  <si>
    <t>Kosmák Josef</t>
  </si>
  <si>
    <t>Koukal Michal</t>
  </si>
  <si>
    <t>Valda Martin</t>
  </si>
  <si>
    <t>Ing. Žigo Ladislav</t>
  </si>
  <si>
    <t>Koten Petr</t>
  </si>
  <si>
    <t>Bartes Petr</t>
  </si>
  <si>
    <t>M</t>
  </si>
  <si>
    <t>Konopásek Josef ml.</t>
  </si>
  <si>
    <t>U25</t>
  </si>
  <si>
    <t>DVOŘÁK JIŘÍ</t>
  </si>
  <si>
    <t>Ing. Nováčková Markéta</t>
  </si>
  <si>
    <t>Ing. Nováček Karel</t>
  </si>
  <si>
    <t>U25Ž</t>
  </si>
  <si>
    <t>U20</t>
  </si>
  <si>
    <t>RICHTER DAMON</t>
  </si>
  <si>
    <t>Ing. Flanderka Michal</t>
  </si>
  <si>
    <t>Ing. Freylich Václav PhD.</t>
  </si>
  <si>
    <t>Ing. Skalický Karel ml.</t>
  </si>
  <si>
    <t>Milewski Zbigniew</t>
  </si>
  <si>
    <t>Górecky Kacper Lukasz</t>
  </si>
  <si>
    <t>Bc. Grešová Jana</t>
  </si>
  <si>
    <t>Chromý Radomír</t>
  </si>
  <si>
    <t>Mihál Pavol</t>
  </si>
  <si>
    <t>Ing. Bartoš Jiří</t>
  </si>
  <si>
    <t>Ing. Bartoš Jan</t>
  </si>
  <si>
    <t>Prášek Pavel</t>
  </si>
  <si>
    <t>Heřmánek Tomáš</t>
  </si>
  <si>
    <t>Ing. Kostka Jaroslav</t>
  </si>
  <si>
    <t>Kostka Jan</t>
  </si>
  <si>
    <t>Ing. Kostka Josef</t>
  </si>
  <si>
    <t>Žák Miloslav st.</t>
  </si>
  <si>
    <t>Kejst Martin</t>
  </si>
  <si>
    <t>Adamec Václav DiS</t>
  </si>
  <si>
    <t>Kovařík Jaroslav ml.</t>
  </si>
  <si>
    <t>Pekař Jaroslav</t>
  </si>
  <si>
    <t>Ing. Lakoš Gustav</t>
  </si>
  <si>
    <t>Bradna Ladislav ml.</t>
  </si>
  <si>
    <t>Ing. Jakeš Jan</t>
  </si>
  <si>
    <t>Ing. Mahr Jiří</t>
  </si>
  <si>
    <t>Ing Sobotka Petr</t>
  </si>
  <si>
    <t>Maštera Vojtěch</t>
  </si>
  <si>
    <t>TOMEČEK Michal</t>
  </si>
  <si>
    <t>Ing. Jura Martin</t>
  </si>
  <si>
    <t>Doležal Lambert</t>
  </si>
  <si>
    <t>Polovic Ladislav</t>
  </si>
  <si>
    <t>Ing. Heidenreich Jan</t>
  </si>
  <si>
    <t>Zahrádka Radek</t>
  </si>
  <si>
    <t>Ing. Pecina Martin</t>
  </si>
  <si>
    <t>Sitta Bohuslav</t>
  </si>
  <si>
    <t>5.5.18</t>
  </si>
  <si>
    <t>6.5.18</t>
  </si>
  <si>
    <t>Václav Adamec ml.</t>
  </si>
  <si>
    <t>Přeji pěkný den,</t>
  </si>
  <si>
    <t>v příloze posílám tabulky na vyhodnocení 1. kola ligové soutěže.</t>
  </si>
  <si>
    <t>Omlouvám se za zdržení, ale vzniklo nevyjasněností soupisek družstev.</t>
  </si>
  <si>
    <t>U tabulek je zachován formát jako v předchozích letech, doplnil jsem jako bonus možnost použít losovací tabulku list "xk - LOS".</t>
  </si>
  <si>
    <t>Skládá se z dvou částí:</t>
  </si>
  <si>
    <t>1)Sloupce A-F:</t>
  </si>
  <si>
    <t>kde v sloupcích C-F se stanovují místa pro jednotlivá družstva.</t>
  </si>
  <si>
    <t>Nastaven je základ, kdy všichni v družstvu mají stejné číslo. Ale jde nastavit i posun, stačí v buňkách C4-F4 provést změnu, popřípadě i jinde.</t>
  </si>
  <si>
    <t>2) Sloupce H-K</t>
  </si>
  <si>
    <t>Zde se zaznamenává průběh losování:</t>
  </si>
  <si>
    <t>a) je nutno vyplnit sloupec H - pořadí losováná. (Na závěr můžete provést označení oblasti H4-K15(14) a provést setřídění dle sl. H. Ale doopravdy jen této oblasti)</t>
  </si>
  <si>
    <t>b) dále v sloupci J  se vyplňuje los 1 kola a v sloupci K 2 kola.</t>
  </si>
  <si>
    <t>Když využijete takto tuto tabulku, tak na výsledkové listině stačí vyplnit u závodníků jen losované sektory (sl.E, N), čísla v sektorech se doplní samy dle losovací tabulky.</t>
  </si>
  <si>
    <t>Samozřejmě, nemusíte losovací tabulku vůbec použít, a vše zapisovat na tvrdo do výsledkové listiny. ¨</t>
  </si>
  <si>
    <t>JJ</t>
  </si>
  <si>
    <t>příponu xxxx změn na xlsm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</si>
</sst>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Arial CE"/>
      <charset val="238"/>
    </font>
    <font>
      <i/>
      <sz val="12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9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Times New Roman"/>
      <family val="1"/>
      <charset val="238"/>
    </font>
    <font>
      <b/>
      <sz val="14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4"/>
      <name val="Arial"/>
      <family val="2"/>
      <charset val="238"/>
    </font>
    <font>
      <b/>
      <sz val="10"/>
      <name val="Agency FB"/>
      <family val="2"/>
    </font>
    <font>
      <b/>
      <sz val="11"/>
      <name val="Arial CE"/>
      <charset val="238"/>
    </font>
    <font>
      <sz val="10"/>
      <color rgb="FF333333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8" fillId="0" borderId="0"/>
    <xf numFmtId="0" fontId="24" fillId="0" borderId="0"/>
    <xf numFmtId="0" fontId="24" fillId="0" borderId="0"/>
    <xf numFmtId="0" fontId="33" fillId="0" borderId="1" applyNumberFormat="0" applyFont="0" applyBorder="0" applyAlignment="0">
      <alignment horizontal="center" vertical="center" wrapText="1"/>
      <protection hidden="1"/>
    </xf>
    <xf numFmtId="0" fontId="2" fillId="3" borderId="2" applyNumberFormat="0" applyFont="0" applyBorder="0" applyAlignment="0">
      <alignment horizontal="left" vertical="center" wrapText="1"/>
      <protection locked="0" hidden="1"/>
    </xf>
  </cellStyleXfs>
  <cellXfs count="432">
    <xf numFmtId="0" fontId="0" fillId="0" borderId="0" xfId="0"/>
    <xf numFmtId="0" fontId="7" fillId="0" borderId="3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4" fillId="0" borderId="5" xfId="0" quotePrefix="1" applyFont="1" applyBorder="1" applyAlignment="1" applyProtection="1">
      <alignment horizontal="center" vertical="center" wrapText="1"/>
      <protection hidden="1"/>
    </xf>
    <xf numFmtId="0" fontId="4" fillId="0" borderId="6" xfId="0" quotePrefix="1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0" fillId="0" borderId="0" xfId="0" applyProtection="1">
      <protection locked="0"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4" fillId="0" borderId="7" xfId="0" quotePrefix="1" applyFont="1" applyBorder="1" applyAlignment="1" applyProtection="1">
      <alignment horizontal="left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protection hidden="1"/>
    </xf>
    <xf numFmtId="3" fontId="4" fillId="0" borderId="9" xfId="0" applyNumberFormat="1" applyFont="1" applyBorder="1" applyAlignment="1" applyProtection="1">
      <alignment horizontal="right" vertical="center" wrapText="1"/>
      <protection hidden="1"/>
    </xf>
    <xf numFmtId="3" fontId="4" fillId="0" borderId="1" xfId="0" applyNumberFormat="1" applyFont="1" applyBorder="1" applyAlignment="1" applyProtection="1">
      <alignment horizontal="right" vertical="center" wrapText="1"/>
      <protection hidden="1"/>
    </xf>
    <xf numFmtId="0" fontId="0" fillId="0" borderId="0" xfId="0" applyProtection="1">
      <protection locked="0"/>
    </xf>
    <xf numFmtId="0" fontId="2" fillId="0" borderId="2" xfId="0" applyFont="1" applyFill="1" applyBorder="1" applyAlignment="1" applyProtection="1">
      <alignment horizontal="right" vertical="center"/>
      <protection hidden="1"/>
    </xf>
    <xf numFmtId="0" fontId="2" fillId="0" borderId="10" xfId="0" applyFont="1" applyFill="1" applyBorder="1" applyAlignment="1" applyProtection="1">
      <alignment horizontal="right" vertical="center"/>
      <protection hidden="1"/>
    </xf>
    <xf numFmtId="0" fontId="2" fillId="0" borderId="11" xfId="0" applyFont="1" applyFill="1" applyBorder="1" applyAlignment="1" applyProtection="1">
      <alignment horizontal="right" vertical="center"/>
      <protection hidden="1"/>
    </xf>
    <xf numFmtId="0" fontId="0" fillId="0" borderId="0" xfId="0" applyBorder="1" applyProtection="1">
      <protection hidden="1"/>
    </xf>
    <xf numFmtId="3" fontId="4" fillId="0" borderId="0" xfId="0" applyNumberFormat="1" applyFont="1" applyBorder="1" applyAlignment="1" applyProtection="1">
      <alignment horizontal="right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protection locked="0" hidden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hidden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Fill="1" applyAlignment="1" applyProtection="1">
      <protection hidden="1"/>
    </xf>
    <xf numFmtId="0" fontId="6" fillId="0" borderId="0" xfId="0" applyFont="1" applyFill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left"/>
      <protection hidden="1"/>
    </xf>
    <xf numFmtId="0" fontId="0" fillId="0" borderId="0" xfId="0" applyFill="1" applyProtection="1"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4" fillId="0" borderId="0" xfId="0" applyFont="1" applyAlignment="1" applyProtection="1">
      <protection hidden="1"/>
    </xf>
    <xf numFmtId="0" fontId="13" fillId="0" borderId="12" xfId="0" applyFont="1" applyBorder="1" applyAlignment="1" applyProtection="1">
      <protection hidden="1"/>
    </xf>
    <xf numFmtId="0" fontId="1" fillId="0" borderId="0" xfId="0" applyFont="1" applyProtection="1">
      <protection hidden="1"/>
    </xf>
    <xf numFmtId="0" fontId="14" fillId="0" borderId="7" xfId="0" quotePrefix="1" applyFont="1" applyBorder="1" applyAlignment="1" applyProtection="1">
      <alignment horizontal="left" vertical="center" wrapText="1"/>
      <protection hidden="1"/>
    </xf>
    <xf numFmtId="0" fontId="15" fillId="0" borderId="13" xfId="0" quotePrefix="1" applyFont="1" applyBorder="1" applyAlignment="1" applyProtection="1">
      <alignment horizontal="center" vertical="center" wrapText="1"/>
      <protection hidden="1"/>
    </xf>
    <xf numFmtId="0" fontId="0" fillId="0" borderId="0" xfId="0" applyBorder="1"/>
    <xf numFmtId="0" fontId="13" fillId="0" borderId="0" xfId="0" applyFont="1" applyBorder="1" applyAlignment="1" applyProtection="1">
      <alignment horizontal="center"/>
      <protection hidden="1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15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/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vertical="center" wrapText="1"/>
      <protection hidden="1"/>
    </xf>
    <xf numFmtId="3" fontId="10" fillId="0" borderId="1" xfId="0" applyNumberFormat="1" applyFont="1" applyBorder="1" applyProtection="1">
      <protection hidden="1"/>
    </xf>
    <xf numFmtId="0" fontId="0" fillId="0" borderId="0" xfId="0" applyProtection="1"/>
    <xf numFmtId="49" fontId="1" fillId="0" borderId="0" xfId="0" applyNumberFormat="1" applyFont="1" applyAlignment="1" applyProtection="1">
      <alignment horizontal="right"/>
      <protection hidden="1"/>
    </xf>
    <xf numFmtId="0" fontId="7" fillId="0" borderId="3" xfId="0" applyFont="1" applyBorder="1" applyAlignment="1" applyProtection="1">
      <alignment horizontal="center" vertical="center" wrapText="1"/>
      <protection locked="0" hidden="1"/>
    </xf>
    <xf numFmtId="0" fontId="2" fillId="0" borderId="14" xfId="0" applyFont="1" applyBorder="1" applyAlignment="1" applyProtection="1">
      <alignment horizontal="center" vertical="center"/>
      <protection locked="0" hidden="1"/>
    </xf>
    <xf numFmtId="0" fontId="0" fillId="0" borderId="15" xfId="0" applyBorder="1" applyAlignment="1" applyProtection="1">
      <alignment vertical="center" wrapText="1"/>
      <protection locked="0" hidden="1"/>
    </xf>
    <xf numFmtId="0" fontId="0" fillId="0" borderId="6" xfId="0" applyBorder="1" applyAlignment="1" applyProtection="1">
      <alignment vertical="center" wrapText="1"/>
      <protection locked="0"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3" fontId="10" fillId="0" borderId="0" xfId="0" applyNumberFormat="1" applyFont="1" applyBorder="1" applyAlignment="1" applyProtection="1">
      <alignment vertical="center"/>
      <protection hidden="1"/>
    </xf>
    <xf numFmtId="0" fontId="2" fillId="0" borderId="16" xfId="0" applyFont="1" applyFill="1" applyBorder="1" applyAlignment="1" applyProtection="1">
      <alignment horizontal="right" vertical="center"/>
      <protection hidden="1"/>
    </xf>
    <xf numFmtId="0" fontId="2" fillId="0" borderId="17" xfId="0" applyFont="1" applyFill="1" applyBorder="1" applyAlignment="1" applyProtection="1">
      <alignment horizontal="right" vertical="center"/>
      <protection hidden="1"/>
    </xf>
    <xf numFmtId="0" fontId="2" fillId="0" borderId="18" xfId="0" applyFont="1" applyFill="1" applyBorder="1" applyAlignment="1" applyProtection="1">
      <alignment horizontal="right" vertical="center"/>
      <protection hidden="1"/>
    </xf>
    <xf numFmtId="0" fontId="2" fillId="0" borderId="19" xfId="0" applyFont="1" applyFill="1" applyBorder="1" applyAlignment="1" applyProtection="1">
      <alignment horizontal="right" vertical="center"/>
      <protection hidden="1"/>
    </xf>
    <xf numFmtId="0" fontId="2" fillId="0" borderId="7" xfId="0" applyFont="1" applyFill="1" applyBorder="1" applyAlignment="1" applyProtection="1">
      <alignment horizontal="right" vertical="center"/>
      <protection hidden="1"/>
    </xf>
    <xf numFmtId="0" fontId="2" fillId="0" borderId="9" xfId="0" applyFont="1" applyFill="1" applyBorder="1" applyAlignment="1" applyProtection="1">
      <alignment horizontal="right" vertical="center"/>
      <protection hidden="1"/>
    </xf>
    <xf numFmtId="0" fontId="2" fillId="0" borderId="20" xfId="0" applyFont="1" applyFill="1" applyBorder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protection hidden="1"/>
    </xf>
    <xf numFmtId="0" fontId="13" fillId="0" borderId="0" xfId="0" applyFont="1" applyBorder="1" applyAlignment="1" applyProtection="1">
      <protection hidden="1"/>
    </xf>
    <xf numFmtId="0" fontId="1" fillId="0" borderId="0" xfId="0" applyFont="1" applyBorder="1" applyProtection="1">
      <protection hidden="1"/>
    </xf>
    <xf numFmtId="0" fontId="2" fillId="0" borderId="21" xfId="0" applyFont="1" applyBorder="1" applyAlignment="1" applyProtection="1">
      <alignment horizontal="center" vertical="center"/>
      <protection locked="0" hidden="1"/>
    </xf>
    <xf numFmtId="0" fontId="0" fillId="0" borderId="0" xfId="0" applyFill="1" applyAlignment="1" applyProtection="1">
      <protection hidden="1"/>
    </xf>
    <xf numFmtId="0" fontId="0" fillId="0" borderId="0" xfId="0" applyFill="1" applyAlignment="1" applyProtection="1">
      <protection locked="0" hidden="1"/>
    </xf>
    <xf numFmtId="0" fontId="3" fillId="0" borderId="0" xfId="0" applyFont="1" applyFill="1" applyAlignment="1" applyProtection="1">
      <alignment horizontal="left"/>
      <protection hidden="1"/>
    </xf>
    <xf numFmtId="0" fontId="6" fillId="0" borderId="0" xfId="0" applyFont="1" applyFill="1" applyAlignment="1" applyProtection="1">
      <alignment horizontal="left"/>
      <protection hidden="1"/>
    </xf>
    <xf numFmtId="0" fontId="6" fillId="0" borderId="0" xfId="0" applyFont="1" applyFill="1" applyAlignment="1" applyProtection="1">
      <protection locked="0" hidden="1"/>
    </xf>
    <xf numFmtId="0" fontId="6" fillId="0" borderId="0" xfId="0" applyFont="1" applyFill="1" applyAlignment="1" applyProtection="1">
      <alignment horizontal="right"/>
      <protection hidden="1"/>
    </xf>
    <xf numFmtId="0" fontId="8" fillId="0" borderId="22" xfId="0" applyFont="1" applyFill="1" applyBorder="1" applyAlignment="1" applyProtection="1">
      <alignment horizontal="center" vertical="center" textRotation="90" wrapText="1"/>
      <protection hidden="1"/>
    </xf>
    <xf numFmtId="0" fontId="8" fillId="0" borderId="0" xfId="0" applyFont="1" applyFill="1" applyBorder="1" applyAlignment="1" applyProtection="1">
      <alignment horizontal="center" vertical="center" textRotation="90" wrapText="1"/>
      <protection hidden="1"/>
    </xf>
    <xf numFmtId="0" fontId="2" fillId="0" borderId="0" xfId="0" applyFont="1" applyFill="1" applyAlignment="1" applyProtection="1">
      <alignment horizontal="left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locked="0" hidden="1"/>
    </xf>
    <xf numFmtId="0" fontId="2" fillId="0" borderId="0" xfId="0" applyFont="1" applyFill="1" applyAlignment="1" applyProtection="1">
      <alignment vertical="center"/>
      <protection locked="0" hidden="1"/>
    </xf>
    <xf numFmtId="0" fontId="8" fillId="0" borderId="0" xfId="0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protection locked="0"/>
    </xf>
    <xf numFmtId="0" fontId="0" fillId="0" borderId="0" xfId="0" applyFill="1" applyProtection="1">
      <protection locked="0"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0" fillId="0" borderId="0" xfId="0" applyFill="1" applyAlignment="1" applyProtection="1">
      <alignment horizontal="right"/>
      <protection hidden="1"/>
    </xf>
    <xf numFmtId="0" fontId="0" fillId="0" borderId="0" xfId="0" applyAlignment="1" applyProtection="1">
      <alignment horizontal="left" vertical="top" wrapText="1" indent="5"/>
      <protection locked="0" hidden="1"/>
    </xf>
    <xf numFmtId="0" fontId="0" fillId="0" borderId="6" xfId="0" quotePrefix="1" applyBorder="1" applyAlignment="1" applyProtection="1">
      <alignment vertical="center" wrapText="1"/>
      <protection locked="0" hidden="1"/>
    </xf>
    <xf numFmtId="0" fontId="5" fillId="0" borderId="0" xfId="0" applyFont="1" applyFill="1" applyAlignment="1" applyProtection="1">
      <alignment horizontal="center" vertical="center"/>
      <protection locked="0" hidden="1"/>
    </xf>
    <xf numFmtId="0" fontId="0" fillId="0" borderId="0" xfId="0" applyAlignment="1" applyProtection="1">
      <alignment vertical="top" wrapText="1"/>
      <protection hidden="1"/>
    </xf>
    <xf numFmtId="0" fontId="15" fillId="0" borderId="13" xfId="0" quotePrefix="1" applyFont="1" applyFill="1" applyBorder="1" applyAlignment="1" applyProtection="1">
      <alignment horizontal="center" vertical="center" wrapText="1"/>
      <protection hidden="1"/>
    </xf>
    <xf numFmtId="0" fontId="0" fillId="0" borderId="6" xfId="0" quotePrefix="1" applyFill="1" applyBorder="1" applyAlignment="1" applyProtection="1">
      <alignment vertical="center" wrapText="1"/>
      <protection locked="0" hidden="1"/>
    </xf>
    <xf numFmtId="0" fontId="7" fillId="0" borderId="0" xfId="0" applyFont="1" applyProtection="1">
      <protection hidden="1"/>
    </xf>
    <xf numFmtId="0" fontId="7" fillId="0" borderId="23" xfId="0" applyFont="1" applyBorder="1" applyAlignment="1" applyProtection="1">
      <protection hidden="1"/>
    </xf>
    <xf numFmtId="0" fontId="7" fillId="0" borderId="1" xfId="0" applyFont="1" applyBorder="1" applyAlignment="1" applyProtection="1"/>
    <xf numFmtId="0" fontId="7" fillId="0" borderId="23" xfId="0" applyFont="1" applyBorder="1" applyAlignment="1" applyProtection="1">
      <alignment vertical="center" shrinkToFit="1"/>
      <protection hidden="1"/>
    </xf>
    <xf numFmtId="0" fontId="7" fillId="0" borderId="9" xfId="0" applyFont="1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  <protection hidden="1"/>
    </xf>
    <xf numFmtId="0" fontId="20" fillId="0" borderId="0" xfId="0" applyFont="1" applyFill="1" applyAlignment="1" applyProtection="1">
      <alignment horizontal="center" vertical="center"/>
      <protection locked="0" hidden="1"/>
    </xf>
    <xf numFmtId="0" fontId="19" fillId="0" borderId="0" xfId="0" applyFont="1" applyFill="1" applyAlignment="1" applyProtection="1">
      <alignment horizontal="center" vertical="center"/>
      <protection locked="0" hidden="1"/>
    </xf>
    <xf numFmtId="0" fontId="21" fillId="0" borderId="0" xfId="0" applyFont="1" applyFill="1" applyAlignment="1" applyProtection="1">
      <alignment horizontal="center" vertical="center"/>
      <protection locked="0" hidden="1"/>
    </xf>
    <xf numFmtId="0" fontId="7" fillId="0" borderId="1" xfId="0" applyFont="1" applyBorder="1" applyAlignment="1">
      <alignment shrinkToFit="1"/>
    </xf>
    <xf numFmtId="0" fontId="1" fillId="0" borderId="1" xfId="0" applyFont="1" applyBorder="1" applyAlignment="1">
      <alignment shrinkToFit="1"/>
    </xf>
    <xf numFmtId="0" fontId="0" fillId="2" borderId="0" xfId="0" applyFill="1" applyAlignment="1" applyProtection="1">
      <alignment vertical="top"/>
      <protection hidden="1"/>
    </xf>
    <xf numFmtId="0" fontId="7" fillId="0" borderId="1" xfId="0" applyFont="1" applyBorder="1" applyAlignment="1" applyProtection="1">
      <protection hidden="1"/>
    </xf>
    <xf numFmtId="0" fontId="1" fillId="0" borderId="1" xfId="0" applyFont="1" applyBorder="1" applyAlignment="1" applyProtection="1">
      <alignment shrinkToFit="1"/>
      <protection hidden="1"/>
    </xf>
    <xf numFmtId="0" fontId="2" fillId="0" borderId="24" xfId="0" applyFont="1" applyFill="1" applyBorder="1" applyAlignment="1" applyProtection="1">
      <alignment horizontal="center" vertical="center"/>
      <protection hidden="1"/>
    </xf>
    <xf numFmtId="0" fontId="2" fillId="0" borderId="25" xfId="0" applyFont="1" applyFill="1" applyBorder="1" applyAlignment="1" applyProtection="1">
      <alignment horizontal="right" vertical="center"/>
      <protection hidden="1"/>
    </xf>
    <xf numFmtId="0" fontId="2" fillId="0" borderId="26" xfId="0" applyFont="1" applyFill="1" applyBorder="1" applyAlignment="1" applyProtection="1">
      <alignment horizontal="right" vertical="center"/>
      <protection hidden="1"/>
    </xf>
    <xf numFmtId="0" fontId="8" fillId="0" borderId="27" xfId="0" applyFont="1" applyFill="1" applyBorder="1" applyAlignment="1" applyProtection="1">
      <alignment horizontal="center" vertical="center"/>
      <protection hidden="1"/>
    </xf>
    <xf numFmtId="0" fontId="2" fillId="0" borderId="27" xfId="0" applyFont="1" applyFill="1" applyBorder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8" fillId="0" borderId="12" xfId="0" applyFont="1" applyFill="1" applyBorder="1" applyAlignment="1" applyProtection="1">
      <alignment horizontal="center" vertical="center"/>
      <protection hidden="1"/>
    </xf>
    <xf numFmtId="0" fontId="2" fillId="0" borderId="12" xfId="0" applyFont="1" applyFill="1" applyBorder="1" applyAlignment="1" applyProtection="1">
      <alignment horizontal="left" vertical="center"/>
      <protection hidden="1"/>
    </xf>
    <xf numFmtId="0" fontId="2" fillId="0" borderId="25" xfId="0" applyFont="1" applyFill="1" applyBorder="1" applyAlignment="1" applyProtection="1">
      <alignment horizontal="center" vertical="center"/>
      <protection hidden="1"/>
    </xf>
    <xf numFmtId="0" fontId="2" fillId="0" borderId="26" xfId="0" applyFont="1" applyFill="1" applyBorder="1" applyAlignment="1" applyProtection="1">
      <alignment horizontal="center" vertical="center"/>
      <protection hidden="1"/>
    </xf>
    <xf numFmtId="0" fontId="4" fillId="0" borderId="28" xfId="0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shrinkToFit="1"/>
      <protection hidden="1"/>
    </xf>
    <xf numFmtId="0" fontId="7" fillId="0" borderId="1" xfId="0" applyFont="1" applyBorder="1" applyAlignment="1">
      <alignment vertical="center" shrinkToFit="1"/>
    </xf>
    <xf numFmtId="0" fontId="7" fillId="0" borderId="0" xfId="0" applyFont="1" applyAlignment="1">
      <alignment shrinkToFit="1"/>
    </xf>
    <xf numFmtId="0" fontId="22" fillId="0" borderId="1" xfId="0" applyFont="1" applyBorder="1" applyAlignment="1" applyProtection="1">
      <alignment vertical="center" wrapText="1"/>
      <protection hidden="1"/>
    </xf>
    <xf numFmtId="0" fontId="24" fillId="0" borderId="0" xfId="3"/>
    <xf numFmtId="0" fontId="25" fillId="0" borderId="29" xfId="0" applyFont="1" applyBorder="1" applyAlignment="1">
      <alignment wrapText="1"/>
    </xf>
    <xf numFmtId="0" fontId="25" fillId="0" borderId="30" xfId="0" applyFont="1" applyBorder="1" applyAlignment="1">
      <alignment wrapText="1"/>
    </xf>
    <xf numFmtId="0" fontId="19" fillId="0" borderId="1" xfId="3" applyFont="1" applyBorder="1" applyAlignment="1">
      <alignment horizontal="center"/>
    </xf>
    <xf numFmtId="0" fontId="24" fillId="0" borderId="0" xfId="3" applyFont="1" applyBorder="1" applyAlignment="1"/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10" xfId="0" applyFont="1" applyFill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 applyProtection="1">
      <alignment horizontal="center" vertical="center"/>
      <protection hidden="1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left" vertical="top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/>
    </xf>
    <xf numFmtId="0" fontId="23" fillId="0" borderId="1" xfId="0" applyFont="1" applyBorder="1"/>
    <xf numFmtId="0" fontId="28" fillId="0" borderId="0" xfId="1"/>
    <xf numFmtId="0" fontId="2" fillId="0" borderId="1" xfId="1" applyFont="1" applyBorder="1" applyAlignment="1" applyProtection="1">
      <alignment horizontal="center" vertical="center"/>
      <protection hidden="1"/>
    </xf>
    <xf numFmtId="0" fontId="4" fillId="0" borderId="1" xfId="1" applyFont="1" applyBorder="1" applyAlignment="1" applyProtection="1">
      <alignment horizontal="center" vertical="center"/>
      <protection hidden="1"/>
    </xf>
    <xf numFmtId="0" fontId="19" fillId="0" borderId="1" xfId="1" applyFont="1" applyBorder="1" applyAlignment="1" applyProtection="1">
      <alignment horizontal="center" vertical="center" shrinkToFit="1"/>
      <protection hidden="1"/>
    </xf>
    <xf numFmtId="0" fontId="19" fillId="0" borderId="1" xfId="1" applyFont="1" applyBorder="1" applyAlignment="1" applyProtection="1">
      <alignment vertical="center" shrinkToFit="1"/>
      <protection hidden="1"/>
    </xf>
    <xf numFmtId="0" fontId="28" fillId="0" borderId="1" xfId="1" applyBorder="1" applyAlignment="1" applyProtection="1">
      <alignment vertical="center" shrinkToFit="1"/>
      <protection hidden="1"/>
    </xf>
    <xf numFmtId="0" fontId="29" fillId="0" borderId="1" xfId="1" applyFont="1" applyBorder="1" applyAlignment="1" applyProtection="1">
      <alignment vertical="center" shrinkToFit="1"/>
      <protection hidden="1"/>
    </xf>
    <xf numFmtId="0" fontId="30" fillId="0" borderId="1" xfId="1" applyFont="1" applyBorder="1" applyAlignment="1" applyProtection="1">
      <alignment horizontal="center" vertical="center" shrinkToFit="1"/>
      <protection locked="0" hidden="1"/>
    </xf>
    <xf numFmtId="0" fontId="2" fillId="0" borderId="1" xfId="1" applyFont="1" applyBorder="1" applyAlignment="1" applyProtection="1">
      <alignment horizontal="center" vertical="center" wrapText="1"/>
      <protection hidden="1"/>
    </xf>
    <xf numFmtId="0" fontId="19" fillId="0" borderId="1" xfId="1" applyFont="1" applyBorder="1" applyAlignment="1" applyProtection="1">
      <alignment horizontal="right" vertical="center" shrinkToFit="1"/>
      <protection hidden="1"/>
    </xf>
    <xf numFmtId="0" fontId="19" fillId="0" borderId="1" xfId="1" applyFont="1" applyBorder="1" applyAlignment="1" applyProtection="1">
      <alignment horizontal="left" vertical="center" shrinkToFit="1"/>
      <protection hidden="1"/>
    </xf>
    <xf numFmtId="0" fontId="24" fillId="0" borderId="1" xfId="1" applyFont="1" applyBorder="1" applyAlignment="1" applyProtection="1">
      <alignment vertical="center" wrapText="1"/>
      <protection hidden="1"/>
    </xf>
    <xf numFmtId="0" fontId="28" fillId="0" borderId="0" xfId="1" applyProtection="1">
      <protection hidden="1"/>
    </xf>
    <xf numFmtId="0" fontId="28" fillId="0" borderId="0" xfId="1" applyAlignment="1" applyProtection="1">
      <alignment wrapText="1"/>
      <protection hidden="1"/>
    </xf>
    <xf numFmtId="0" fontId="19" fillId="0" borderId="1" xfId="0" applyFont="1" applyBorder="1" applyAlignment="1"/>
    <xf numFmtId="0" fontId="4" fillId="0" borderId="0" xfId="0" applyFont="1" applyProtection="1">
      <protection hidden="1"/>
    </xf>
    <xf numFmtId="0" fontId="7" fillId="0" borderId="23" xfId="0" applyFont="1" applyBorder="1" applyAlignment="1" applyProtection="1">
      <alignment vertical="center"/>
      <protection locked="0"/>
    </xf>
    <xf numFmtId="0" fontId="7" fillId="0" borderId="31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1" fontId="0" fillId="0" borderId="1" xfId="0" applyNumberFormat="1" applyBorder="1" applyProtection="1">
      <protection hidden="1"/>
    </xf>
    <xf numFmtId="0" fontId="7" fillId="0" borderId="0" xfId="1" applyFont="1"/>
    <xf numFmtId="0" fontId="33" fillId="0" borderId="1" xfId="0" applyFont="1" applyBorder="1" applyAlignment="1" applyProtection="1">
      <alignment horizontal="center" vertical="center" wrapText="1"/>
    </xf>
    <xf numFmtId="0" fontId="7" fillId="3" borderId="23" xfId="5" applyFont="1" applyBorder="1" applyAlignment="1">
      <alignment vertical="center" shrinkToFit="1"/>
      <protection locked="0" hidden="1"/>
    </xf>
    <xf numFmtId="0" fontId="7" fillId="3" borderId="9" xfId="5" applyFont="1" applyBorder="1" applyAlignment="1">
      <alignment vertical="center" shrinkToFit="1"/>
      <protection locked="0" hidden="1"/>
    </xf>
    <xf numFmtId="0" fontId="17" fillId="3" borderId="1" xfId="5" applyFont="1" applyBorder="1" applyAlignment="1">
      <alignment vertical="center" shrinkToFit="1"/>
      <protection locked="0" hidden="1"/>
    </xf>
    <xf numFmtId="0" fontId="1" fillId="3" borderId="1" xfId="5" applyFont="1" applyBorder="1" applyAlignment="1">
      <alignment shrinkToFit="1"/>
      <protection locked="0" hidden="1"/>
    </xf>
    <xf numFmtId="0" fontId="7" fillId="3" borderId="1" xfId="5" applyFont="1" applyBorder="1" applyAlignment="1">
      <protection locked="0" hidden="1"/>
    </xf>
    <xf numFmtId="49" fontId="19" fillId="0" borderId="1" xfId="1" applyNumberFormat="1" applyFont="1" applyBorder="1" applyAlignment="1" applyProtection="1">
      <alignment horizontal="center" vertical="center" shrinkToFit="1"/>
      <protection hidden="1"/>
    </xf>
    <xf numFmtId="49" fontId="24" fillId="0" borderId="1" xfId="3" applyNumberFormat="1" applyBorder="1"/>
    <xf numFmtId="0" fontId="7" fillId="0" borderId="1" xfId="0" applyFont="1" applyBorder="1" applyAlignment="1" applyProtection="1">
      <alignment vertical="center"/>
      <protection locked="0"/>
    </xf>
    <xf numFmtId="0" fontId="2" fillId="0" borderId="0" xfId="5" applyFont="1" applyFill="1" applyBorder="1" applyAlignment="1" applyProtection="1">
      <alignment horizontal="center"/>
      <protection locked="0" hidden="1"/>
    </xf>
    <xf numFmtId="0" fontId="24" fillId="0" borderId="0" xfId="3" applyFont="1"/>
    <xf numFmtId="0" fontId="11" fillId="0" borderId="1" xfId="0" applyFont="1" applyFill="1" applyBorder="1" applyAlignment="1">
      <alignment horizontal="center" vertical="center" wrapText="1"/>
    </xf>
    <xf numFmtId="0" fontId="24" fillId="0" borderId="0" xfId="3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19" fillId="0" borderId="0" xfId="3" applyFont="1" applyAlignment="1">
      <alignment horizontal="center"/>
    </xf>
    <xf numFmtId="0" fontId="24" fillId="0" borderId="0" xfId="3" applyProtection="1"/>
    <xf numFmtId="0" fontId="24" fillId="5" borderId="0" xfId="3" applyFill="1" applyProtection="1"/>
    <xf numFmtId="0" fontId="24" fillId="6" borderId="0" xfId="3" applyFill="1" applyProtection="1"/>
    <xf numFmtId="0" fontId="19" fillId="0" borderId="0" xfId="3" applyFont="1" applyProtection="1"/>
    <xf numFmtId="0" fontId="24" fillId="0" borderId="0" xfId="3" applyFill="1" applyProtection="1"/>
    <xf numFmtId="0" fontId="19" fillId="0" borderId="0" xfId="3" applyFont="1" applyFill="1" applyProtection="1"/>
    <xf numFmtId="0" fontId="24" fillId="0" borderId="0" xfId="3" applyFill="1" applyAlignment="1" applyProtection="1">
      <alignment horizontal="right"/>
      <protection locked="0"/>
    </xf>
    <xf numFmtId="0" fontId="24" fillId="0" borderId="0" xfId="3" applyFill="1" applyProtection="1">
      <protection locked="0"/>
    </xf>
    <xf numFmtId="0" fontId="24" fillId="0" borderId="0" xfId="3" applyProtection="1">
      <protection locked="0"/>
    </xf>
    <xf numFmtId="0" fontId="2" fillId="0" borderId="2" xfId="5" quotePrefix="1" applyFont="1" applyFill="1" applyBorder="1" applyAlignment="1">
      <alignment horizontal="left" vertical="center" wrapText="1"/>
      <protection locked="0" hidden="1"/>
    </xf>
    <xf numFmtId="0" fontId="2" fillId="0" borderId="19" xfId="5" applyFont="1" applyFill="1" applyBorder="1" applyAlignment="1">
      <alignment horizontal="center" vertical="center"/>
      <protection locked="0" hidden="1"/>
    </xf>
    <xf numFmtId="0" fontId="2" fillId="0" borderId="2" xfId="5" applyFont="1" applyFill="1" applyBorder="1" applyAlignment="1">
      <alignment horizontal="center" vertical="center"/>
      <protection locked="0" hidden="1"/>
    </xf>
    <xf numFmtId="0" fontId="2" fillId="0" borderId="1" xfId="5" applyFont="1" applyFill="1" applyBorder="1" applyAlignment="1">
      <alignment horizontal="left" vertical="center" wrapText="1"/>
      <protection locked="0" hidden="1"/>
    </xf>
    <xf numFmtId="0" fontId="2" fillId="0" borderId="7" xfId="5" applyFont="1" applyFill="1" applyBorder="1" applyAlignment="1">
      <alignment horizontal="center" vertical="center"/>
      <protection locked="0" hidden="1"/>
    </xf>
    <xf numFmtId="0" fontId="2" fillId="0" borderId="10" xfId="5" applyFont="1" applyFill="1" applyBorder="1" applyAlignment="1">
      <alignment horizontal="center" vertical="center"/>
      <protection locked="0" hidden="1"/>
    </xf>
    <xf numFmtId="0" fontId="2" fillId="0" borderId="9" xfId="5" applyFont="1" applyFill="1" applyBorder="1" applyAlignment="1">
      <alignment horizontal="center" vertical="center"/>
      <protection locked="0" hidden="1"/>
    </xf>
    <xf numFmtId="0" fontId="2" fillId="0" borderId="1" xfId="5" applyFont="1" applyFill="1" applyBorder="1" applyAlignment="1">
      <alignment horizontal="center" vertical="center"/>
      <protection locked="0" hidden="1"/>
    </xf>
    <xf numFmtId="0" fontId="2" fillId="0" borderId="32" xfId="5" applyFont="1" applyFill="1" applyBorder="1" applyAlignment="1">
      <alignment horizontal="left" vertical="center" wrapText="1"/>
      <protection locked="0" hidden="1"/>
    </xf>
    <xf numFmtId="0" fontId="2" fillId="0" borderId="20" xfId="5" applyFont="1" applyFill="1" applyBorder="1" applyAlignment="1">
      <alignment horizontal="center" vertical="center"/>
      <protection locked="0" hidden="1"/>
    </xf>
    <xf numFmtId="0" fontId="2" fillId="0" borderId="32" xfId="5" applyFont="1" applyFill="1" applyBorder="1" applyAlignment="1">
      <alignment horizontal="center" vertical="center"/>
      <protection locked="0" hidden="1"/>
    </xf>
    <xf numFmtId="0" fontId="2" fillId="0" borderId="2" xfId="5" applyFont="1" applyFill="1" applyBorder="1" applyAlignment="1">
      <alignment horizontal="left" vertical="center" wrapText="1"/>
      <protection locked="0" hidden="1"/>
    </xf>
    <xf numFmtId="0" fontId="2" fillId="0" borderId="10" xfId="5" applyFont="1" applyFill="1" applyBorder="1" applyAlignment="1">
      <alignment horizontal="left" vertical="center" wrapText="1"/>
      <protection locked="0" hidden="1"/>
    </xf>
    <xf numFmtId="0" fontId="2" fillId="0" borderId="24" xfId="5" applyFont="1" applyFill="1" applyBorder="1" applyAlignment="1">
      <alignment horizontal="left" vertical="center" wrapText="1"/>
      <protection locked="0" hidden="1"/>
    </xf>
    <xf numFmtId="0" fontId="2" fillId="0" borderId="25" xfId="5" applyFont="1" applyFill="1" applyBorder="1" applyAlignment="1">
      <alignment horizontal="center" vertical="center"/>
      <protection locked="0" hidden="1"/>
    </xf>
    <xf numFmtId="0" fontId="2" fillId="0" borderId="24" xfId="5" applyFont="1" applyFill="1" applyBorder="1" applyAlignment="1">
      <alignment horizontal="center" vertical="center"/>
      <protection locked="0" hidden="1"/>
    </xf>
    <xf numFmtId="0" fontId="11" fillId="0" borderId="0" xfId="5" applyFont="1" applyFill="1" applyBorder="1" applyAlignment="1" applyProtection="1">
      <alignment horizontal="center"/>
      <protection locked="0"/>
    </xf>
    <xf numFmtId="0" fontId="12" fillId="0" borderId="0" xfId="5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vertical="center" shrinkToFit="1"/>
      <protection hidden="1"/>
    </xf>
    <xf numFmtId="0" fontId="7" fillId="0" borderId="9" xfId="0" applyFont="1" applyFill="1" applyBorder="1" applyAlignment="1" applyProtection="1">
      <alignment vertical="center" shrinkToFit="1"/>
    </xf>
    <xf numFmtId="0" fontId="0" fillId="0" borderId="1" xfId="0" applyFill="1" applyBorder="1" applyAlignment="1" applyProtection="1">
      <alignment vertical="center" shrinkToFit="1"/>
      <protection hidden="1"/>
    </xf>
    <xf numFmtId="0" fontId="1" fillId="0" borderId="1" xfId="0" applyFont="1" applyFill="1" applyBorder="1" applyAlignment="1" applyProtection="1">
      <alignment shrinkToFit="1"/>
      <protection hidden="1"/>
    </xf>
    <xf numFmtId="0" fontId="7" fillId="0" borderId="1" xfId="0" applyFont="1" applyFill="1" applyBorder="1" applyAlignment="1" applyProtection="1"/>
    <xf numFmtId="0" fontId="0" fillId="0" borderId="0" xfId="0" applyFill="1" applyProtection="1"/>
    <xf numFmtId="0" fontId="17" fillId="0" borderId="7" xfId="5" applyFont="1" applyFill="1" applyBorder="1" applyAlignment="1" applyProtection="1">
      <alignment vertical="center" wrapText="1"/>
      <protection locked="0" hidden="1"/>
    </xf>
    <xf numFmtId="0" fontId="8" fillId="0" borderId="33" xfId="0" quotePrefix="1" applyFont="1" applyFill="1" applyBorder="1" applyAlignment="1" applyProtection="1">
      <alignment vertical="center" wrapText="1"/>
      <protection hidden="1"/>
    </xf>
    <xf numFmtId="0" fontId="6" fillId="0" borderId="33" xfId="5" quotePrefix="1" applyFont="1" applyFill="1" applyBorder="1" applyAlignment="1" applyProtection="1">
      <alignment horizontal="center" vertical="center" wrapText="1"/>
      <protection locked="0" hidden="1"/>
    </xf>
    <xf numFmtId="0" fontId="8" fillId="0" borderId="33" xfId="0" quotePrefix="1" applyFont="1" applyFill="1" applyBorder="1" applyAlignment="1" applyProtection="1">
      <alignment vertical="center" wrapText="1"/>
      <protection locked="0" hidden="1"/>
    </xf>
    <xf numFmtId="0" fontId="6" fillId="0" borderId="33" xfId="5" applyFont="1" applyFill="1" applyBorder="1" applyAlignment="1" applyProtection="1">
      <alignment horizontal="center" vertical="center" wrapText="1"/>
      <protection locked="0" hidden="1"/>
    </xf>
    <xf numFmtId="0" fontId="6" fillId="0" borderId="7" xfId="5" applyFont="1" applyFill="1" applyBorder="1" applyAlignment="1" applyProtection="1">
      <alignment vertical="center" wrapText="1"/>
      <protection locked="0" hidden="1"/>
    </xf>
    <xf numFmtId="0" fontId="33" fillId="0" borderId="1" xfId="4" applyFont="1" applyFill="1" applyBorder="1" applyAlignment="1" applyProtection="1">
      <alignment horizontal="center" vertical="center" wrapText="1"/>
      <protection locked="0" hidden="1"/>
    </xf>
    <xf numFmtId="0" fontId="33" fillId="0" borderId="1" xfId="4" applyFont="1" applyFill="1" applyBorder="1" applyAlignment="1" applyProtection="1">
      <alignment horizontal="left" vertical="center" wrapText="1"/>
      <protection locked="0" hidden="1"/>
    </xf>
    <xf numFmtId="0" fontId="33" fillId="0" borderId="1" xfId="5" applyFont="1" applyFill="1" applyBorder="1" applyAlignment="1" applyProtection="1">
      <alignment horizontal="center" vertical="center" wrapText="1"/>
      <protection locked="0" hidden="1"/>
    </xf>
    <xf numFmtId="0" fontId="33" fillId="0" borderId="1" xfId="5" applyFont="1" applyFill="1" applyBorder="1" applyAlignment="1" applyProtection="1">
      <alignment horizontal="left" vertical="center" wrapText="1"/>
      <protection locked="0" hidden="1"/>
    </xf>
    <xf numFmtId="0" fontId="32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shrinkToFit="1"/>
    </xf>
    <xf numFmtId="0" fontId="32" fillId="0" borderId="0" xfId="0" applyFont="1" applyAlignment="1">
      <alignment horizontal="left" vertical="top" shrinkToFit="1"/>
    </xf>
    <xf numFmtId="0" fontId="19" fillId="0" borderId="1" xfId="3" applyFont="1" applyBorder="1" applyAlignment="1" applyProtection="1">
      <alignment horizontal="center" vertical="center" shrinkToFit="1"/>
    </xf>
    <xf numFmtId="1" fontId="24" fillId="0" borderId="1" xfId="3" applyNumberFormat="1" applyFill="1" applyBorder="1" applyAlignment="1" applyProtection="1">
      <alignment horizontal="center" vertical="center"/>
      <protection locked="0"/>
    </xf>
    <xf numFmtId="0" fontId="24" fillId="0" borderId="1" xfId="3" applyFill="1" applyBorder="1" applyAlignment="1" applyProtection="1">
      <alignment horizontal="left" vertical="center"/>
    </xf>
    <xf numFmtId="0" fontId="24" fillId="0" borderId="1" xfId="3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  <protection locked="0" hidden="1"/>
    </xf>
    <xf numFmtId="0" fontId="24" fillId="0" borderId="0" xfId="3" applyFill="1" applyAlignment="1">
      <alignment horizontal="center" vertical="center"/>
    </xf>
    <xf numFmtId="0" fontId="24" fillId="4" borderId="1" xfId="3" applyFont="1" applyFill="1" applyBorder="1" applyAlignment="1">
      <alignment horizontal="left" vertical="center"/>
    </xf>
    <xf numFmtId="0" fontId="24" fillId="0" borderId="1" xfId="3" applyFont="1" applyFill="1" applyBorder="1" applyAlignment="1">
      <alignment horizontal="left" vertical="center"/>
    </xf>
    <xf numFmtId="49" fontId="7" fillId="0" borderId="0" xfId="5" applyNumberFormat="1" applyFont="1" applyFill="1" applyBorder="1" applyAlignment="1" applyProtection="1">
      <alignment horizontal="left" vertical="center"/>
      <protection locked="0" hidden="1"/>
    </xf>
    <xf numFmtId="0" fontId="2" fillId="0" borderId="0" xfId="5" applyFont="1" applyFill="1" applyBorder="1" applyAlignment="1" applyProtection="1">
      <alignment horizontal="left" vertical="center"/>
      <protection locked="0" hidden="1"/>
    </xf>
    <xf numFmtId="0" fontId="11" fillId="0" borderId="0" xfId="5" applyFont="1" applyFill="1" applyBorder="1" applyAlignment="1" applyProtection="1">
      <alignment horizontal="left" vertical="center"/>
      <protection locked="0"/>
    </xf>
    <xf numFmtId="0" fontId="12" fillId="0" borderId="0" xfId="5" applyFont="1" applyFill="1" applyBorder="1" applyAlignment="1" applyProtection="1">
      <alignment horizontal="left" vertical="center"/>
      <protection locked="0"/>
    </xf>
    <xf numFmtId="49" fontId="7" fillId="3" borderId="0" xfId="5" applyNumberFormat="1" applyFont="1" applyBorder="1" applyAlignment="1" applyProtection="1">
      <alignment horizontal="left" vertical="center"/>
      <protection locked="0" hidden="1"/>
    </xf>
    <xf numFmtId="49" fontId="24" fillId="7" borderId="1" xfId="5" applyNumberFormat="1" applyFont="1" applyFill="1" applyBorder="1" applyAlignment="1">
      <protection locked="0" hidden="1"/>
    </xf>
    <xf numFmtId="0" fontId="12" fillId="7" borderId="1" xfId="0" applyFont="1" applyFill="1" applyBorder="1" applyAlignment="1">
      <alignment shrinkToFit="1"/>
    </xf>
    <xf numFmtId="0" fontId="0" fillId="7" borderId="1" xfId="0" applyFill="1" applyBorder="1" applyAlignment="1">
      <alignment shrinkToFit="1"/>
    </xf>
    <xf numFmtId="0" fontId="33" fillId="0" borderId="1" xfId="4" applyFont="1" applyFill="1" applyBorder="1" applyAlignment="1" applyProtection="1">
      <alignment horizontal="center" vertical="center" wrapText="1"/>
      <protection hidden="1"/>
    </xf>
    <xf numFmtId="0" fontId="33" fillId="0" borderId="1" xfId="4" applyFont="1" applyFill="1" applyBorder="1" applyAlignment="1" applyProtection="1">
      <alignment horizontal="left" vertical="center" wrapText="1"/>
      <protection hidden="1"/>
    </xf>
    <xf numFmtId="0" fontId="33" fillId="0" borderId="1" xfId="5" applyFont="1" applyFill="1" applyBorder="1" applyAlignment="1" applyProtection="1">
      <alignment horizontal="center" vertical="center" wrapText="1"/>
      <protection hidden="1"/>
    </xf>
    <xf numFmtId="0" fontId="33" fillId="0" borderId="1" xfId="5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right"/>
    </xf>
    <xf numFmtId="0" fontId="23" fillId="0" borderId="1" xfId="0" applyFont="1" applyBorder="1" applyAlignment="1">
      <alignment horizontal="right"/>
    </xf>
    <xf numFmtId="0" fontId="33" fillId="0" borderId="1" xfId="4" applyFont="1" applyFill="1" applyBorder="1" applyAlignment="1" applyProtection="1">
      <alignment horizontal="right" vertical="center" wrapText="1"/>
      <protection hidden="1"/>
    </xf>
    <xf numFmtId="0" fontId="33" fillId="0" borderId="1" xfId="5" applyFont="1" applyFill="1" applyBorder="1" applyAlignment="1" applyProtection="1">
      <alignment horizontal="right" vertical="center" wrapText="1"/>
      <protection locked="0" hidden="1"/>
    </xf>
    <xf numFmtId="0" fontId="33" fillId="0" borderId="1" xfId="5" applyFont="1" applyFill="1" applyBorder="1" applyAlignment="1" applyProtection="1">
      <alignment horizontal="right" vertical="center" wrapText="1"/>
      <protection hidden="1"/>
    </xf>
    <xf numFmtId="0" fontId="33" fillId="0" borderId="1" xfId="4" applyFont="1" applyFill="1" applyBorder="1" applyAlignment="1" applyProtection="1">
      <alignment horizontal="right" vertical="center" wrapText="1"/>
      <protection locked="0" hidden="1"/>
    </xf>
    <xf numFmtId="0" fontId="25" fillId="0" borderId="1" xfId="0" applyFont="1" applyBorder="1" applyAlignment="1">
      <alignment horizontal="center" wrapText="1"/>
    </xf>
    <xf numFmtId="0" fontId="19" fillId="0" borderId="30" xfId="3" applyFont="1" applyBorder="1" applyAlignment="1" applyProtection="1">
      <alignment horizontal="center"/>
    </xf>
    <xf numFmtId="0" fontId="7" fillId="0" borderId="23" xfId="0" applyFont="1" applyBorder="1" applyAlignment="1" applyProtection="1">
      <alignment vertical="center" shrinkToFit="1"/>
      <protection hidden="1"/>
    </xf>
    <xf numFmtId="0" fontId="7" fillId="0" borderId="9" xfId="0" applyFont="1" applyBorder="1" applyAlignment="1" applyProtection="1">
      <alignment vertical="center" shrinkToFit="1"/>
      <protection hidden="1"/>
    </xf>
    <xf numFmtId="0" fontId="1" fillId="0" borderId="23" xfId="0" applyFont="1" applyBorder="1" applyAlignment="1" applyProtection="1">
      <alignment horizontal="center" vertical="center" shrinkToFit="1"/>
      <protection hidden="1"/>
    </xf>
    <xf numFmtId="0" fontId="1" fillId="0" borderId="31" xfId="0" applyFont="1" applyBorder="1" applyAlignment="1" applyProtection="1">
      <alignment horizontal="center" vertical="center" shrinkToFit="1"/>
      <protection hidden="1"/>
    </xf>
    <xf numFmtId="0" fontId="1" fillId="0" borderId="9" xfId="0" applyFont="1" applyBorder="1" applyAlignment="1" applyProtection="1">
      <alignment horizontal="center" vertical="center" shrinkToFit="1"/>
      <protection hidden="1"/>
    </xf>
    <xf numFmtId="0" fontId="7" fillId="0" borderId="23" xfId="0" applyFont="1" applyFill="1" applyBorder="1" applyAlignment="1" applyProtection="1">
      <alignment horizontal="center"/>
      <protection hidden="1"/>
    </xf>
    <xf numFmtId="0" fontId="7" fillId="0" borderId="31" xfId="0" applyFont="1" applyFill="1" applyBorder="1" applyAlignment="1" applyProtection="1">
      <alignment horizontal="center"/>
      <protection hidden="1"/>
    </xf>
    <xf numFmtId="0" fontId="7" fillId="0" borderId="9" xfId="0" applyFont="1" applyFill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left"/>
      <protection hidden="1"/>
    </xf>
    <xf numFmtId="0" fontId="7" fillId="0" borderId="23" xfId="0" applyFont="1" applyBorder="1" applyAlignment="1" applyProtection="1">
      <alignment horizontal="center"/>
      <protection hidden="1"/>
    </xf>
    <xf numFmtId="0" fontId="7" fillId="0" borderId="31" xfId="0" applyFont="1" applyBorder="1" applyAlignment="1" applyProtection="1">
      <alignment horizontal="center"/>
      <protection hidden="1"/>
    </xf>
    <xf numFmtId="0" fontId="7" fillId="0" borderId="9" xfId="0" applyFont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vertical="top" wrapText="1"/>
      <protection locked="0" hidden="1"/>
    </xf>
    <xf numFmtId="0" fontId="18" fillId="0" borderId="0" xfId="0" applyFont="1" applyAlignment="1" applyProtection="1">
      <alignment horizontal="center" vertical="top" wrapText="1"/>
      <protection locked="0" hidden="1"/>
    </xf>
    <xf numFmtId="0" fontId="0" fillId="0" borderId="0" xfId="0" applyFill="1" applyBorder="1" applyAlignment="1" applyProtection="1">
      <alignment horizontal="center"/>
    </xf>
    <xf numFmtId="0" fontId="0" fillId="0" borderId="30" xfId="0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2" fillId="0" borderId="1" xfId="0" applyFont="1" applyBorder="1" applyAlignment="1">
      <alignment horizontal="center"/>
    </xf>
    <xf numFmtId="0" fontId="2" fillId="0" borderId="23" xfId="0" applyFont="1" applyBorder="1" applyAlignment="1" applyProtection="1">
      <alignment horizontal="right" vertical="center"/>
      <protection locked="0" hidden="1"/>
    </xf>
    <xf numFmtId="0" fontId="2" fillId="0" borderId="31" xfId="0" applyFont="1" applyBorder="1" applyAlignment="1" applyProtection="1">
      <alignment horizontal="right" vertical="center"/>
      <protection locked="0" hidden="1"/>
    </xf>
    <xf numFmtId="0" fontId="2" fillId="0" borderId="9" xfId="0" applyFont="1" applyBorder="1" applyAlignment="1" applyProtection="1">
      <alignment horizontal="right" vertical="center"/>
      <protection locked="0" hidden="1"/>
    </xf>
    <xf numFmtId="0" fontId="0" fillId="0" borderId="29" xfId="0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11" fillId="0" borderId="0" xfId="5" applyFont="1" applyFill="1" applyBorder="1" applyAlignment="1" applyProtection="1">
      <alignment horizontal="left" vertical="center"/>
      <protection locked="0"/>
    </xf>
    <xf numFmtId="0" fontId="12" fillId="0" borderId="0" xfId="5" applyFont="1" applyFill="1" applyBorder="1" applyAlignment="1" applyProtection="1">
      <alignment horizontal="left" vertical="center"/>
      <protection locked="0"/>
    </xf>
    <xf numFmtId="0" fontId="2" fillId="0" borderId="0" xfId="5" applyFont="1" applyFill="1" applyBorder="1" applyAlignment="1" applyProtection="1">
      <alignment horizontal="left" vertical="center"/>
      <protection locked="0" hidden="1"/>
    </xf>
    <xf numFmtId="0" fontId="1" fillId="0" borderId="23" xfId="0" applyFont="1" applyFill="1" applyBorder="1" applyAlignment="1" applyProtection="1">
      <alignment horizontal="center" shrinkToFit="1"/>
      <protection hidden="1"/>
    </xf>
    <xf numFmtId="0" fontId="1" fillId="0" borderId="31" xfId="0" applyFont="1" applyFill="1" applyBorder="1" applyAlignment="1" applyProtection="1">
      <alignment horizontal="center" shrinkToFit="1"/>
      <protection hidden="1"/>
    </xf>
    <xf numFmtId="0" fontId="1" fillId="0" borderId="9" xfId="0" applyFont="1" applyFill="1" applyBorder="1" applyAlignment="1" applyProtection="1">
      <alignment horizontal="center" shrinkToFit="1"/>
      <protection hidden="1"/>
    </xf>
    <xf numFmtId="0" fontId="2" fillId="0" borderId="22" xfId="0" applyFont="1" applyFill="1" applyBorder="1" applyAlignment="1" applyProtection="1">
      <alignment horizontal="center" vertical="center"/>
      <protection hidden="1"/>
    </xf>
    <xf numFmtId="0" fontId="4" fillId="0" borderId="34" xfId="0" applyFont="1" applyFill="1" applyBorder="1" applyAlignment="1" applyProtection="1">
      <alignment horizontal="center" vertical="center" wrapText="1"/>
      <protection hidden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4" fillId="0" borderId="35" xfId="0" applyFont="1" applyFill="1" applyBorder="1" applyAlignment="1" applyProtection="1">
      <alignment horizontal="center" vertical="center" wrapText="1"/>
      <protection hidden="1"/>
    </xf>
    <xf numFmtId="0" fontId="2" fillId="0" borderId="37" xfId="0" applyFont="1" applyFill="1" applyBorder="1" applyAlignment="1" applyProtection="1">
      <alignment horizontal="center" vertical="center" wrapText="1"/>
      <protection hidden="1"/>
    </xf>
    <xf numFmtId="0" fontId="2" fillId="0" borderId="38" xfId="0" applyFont="1" applyFill="1" applyBorder="1" applyAlignment="1" applyProtection="1">
      <alignment horizontal="center" vertical="center" wrapText="1"/>
      <protection hidden="1"/>
    </xf>
    <xf numFmtId="0" fontId="2" fillId="0" borderId="39" xfId="0" applyFont="1" applyFill="1" applyBorder="1" applyAlignment="1" applyProtection="1">
      <alignment horizontal="center" vertical="center" wrapText="1"/>
      <protection hidden="1"/>
    </xf>
    <xf numFmtId="0" fontId="2" fillId="0" borderId="36" xfId="0" applyFont="1" applyFill="1" applyBorder="1" applyAlignment="1" applyProtection="1">
      <alignment horizontal="center" vertical="center" wrapText="1"/>
      <protection hidden="1"/>
    </xf>
    <xf numFmtId="0" fontId="2" fillId="0" borderId="26" xfId="0" applyFont="1" applyFill="1" applyBorder="1" applyAlignment="1" applyProtection="1">
      <alignment horizontal="center" vertical="center" wrapText="1"/>
      <protection hidden="1"/>
    </xf>
    <xf numFmtId="0" fontId="2" fillId="0" borderId="11" xfId="0" applyFont="1" applyFill="1" applyBorder="1" applyAlignment="1" applyProtection="1">
      <alignment horizontal="center" vertical="center" wrapText="1"/>
      <protection hidden="1"/>
    </xf>
    <xf numFmtId="0" fontId="2" fillId="0" borderId="37" xfId="0" applyFont="1" applyFill="1" applyBorder="1" applyAlignment="1" applyProtection="1">
      <alignment horizontal="center" vertical="top" wrapText="1"/>
      <protection locked="0" hidden="1"/>
    </xf>
    <xf numFmtId="0" fontId="0" fillId="0" borderId="38" xfId="0" applyFill="1" applyBorder="1" applyAlignment="1">
      <alignment vertical="top"/>
    </xf>
    <xf numFmtId="0" fontId="2" fillId="0" borderId="34" xfId="0" applyFont="1" applyFill="1" applyBorder="1" applyAlignment="1" applyProtection="1">
      <alignment horizontal="center" vertical="center"/>
      <protection hidden="1"/>
    </xf>
    <xf numFmtId="0" fontId="0" fillId="0" borderId="28" xfId="0" applyFill="1" applyBorder="1"/>
    <xf numFmtId="0" fontId="2" fillId="0" borderId="40" xfId="0" applyFont="1" applyFill="1" applyBorder="1" applyAlignment="1" applyProtection="1">
      <alignment horizontal="center" vertical="center"/>
      <protection hidden="1"/>
    </xf>
    <xf numFmtId="0" fontId="0" fillId="0" borderId="41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2" fillId="0" borderId="43" xfId="0" applyFont="1" applyFill="1" applyBorder="1" applyAlignment="1" applyProtection="1">
      <alignment horizontal="center" vertical="center"/>
      <protection hidden="1"/>
    </xf>
    <xf numFmtId="0" fontId="0" fillId="0" borderId="38" xfId="0" applyFill="1" applyBorder="1"/>
    <xf numFmtId="0" fontId="2" fillId="0" borderId="23" xfId="0" applyFont="1" applyFill="1" applyBorder="1" applyAlignment="1" applyProtection="1">
      <alignment horizontal="center" vertical="center"/>
      <protection hidden="1"/>
    </xf>
    <xf numFmtId="0" fontId="0" fillId="0" borderId="9" xfId="0" applyFill="1" applyBorder="1"/>
    <xf numFmtId="0" fontId="2" fillId="0" borderId="24" xfId="0" applyFont="1" applyFill="1" applyBorder="1" applyAlignment="1" applyProtection="1">
      <alignment horizontal="center" vertical="center"/>
      <protection hidden="1"/>
    </xf>
    <xf numFmtId="0" fontId="0" fillId="0" borderId="26" xfId="0" applyFill="1" applyBorder="1"/>
    <xf numFmtId="0" fontId="0" fillId="0" borderId="31" xfId="0" applyFill="1" applyBorder="1"/>
    <xf numFmtId="0" fontId="0" fillId="0" borderId="44" xfId="0" applyFill="1" applyBorder="1"/>
    <xf numFmtId="49" fontId="2" fillId="0" borderId="34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8" xfId="0" applyNumberFormat="1" applyFill="1" applyBorder="1" applyProtection="1">
      <protection hidden="1"/>
    </xf>
    <xf numFmtId="0" fontId="0" fillId="0" borderId="35" xfId="0" applyNumberFormat="1" applyFill="1" applyBorder="1" applyProtection="1">
      <protection hidden="1"/>
    </xf>
    <xf numFmtId="0" fontId="2" fillId="0" borderId="36" xfId="0" applyFont="1" applyFill="1" applyBorder="1" applyAlignment="1" applyProtection="1">
      <alignment horizontal="center" vertical="center"/>
      <protection hidden="1"/>
    </xf>
    <xf numFmtId="0" fontId="0" fillId="0" borderId="26" xfId="0" applyFill="1" applyBorder="1" applyProtection="1">
      <protection hidden="1"/>
    </xf>
    <xf numFmtId="0" fontId="0" fillId="0" borderId="11" xfId="0" applyFill="1" applyBorder="1" applyProtection="1">
      <protection hidden="1"/>
    </xf>
    <xf numFmtId="0" fontId="2" fillId="0" borderId="37" xfId="5" applyFont="1" applyFill="1" applyBorder="1" applyAlignment="1">
      <alignment horizontal="center" vertical="center"/>
      <protection locked="0" hidden="1"/>
    </xf>
    <xf numFmtId="0" fontId="17" fillId="0" borderId="38" xfId="5" applyFont="1" applyFill="1" applyBorder="1" applyAlignment="1">
      <protection locked="0" hidden="1"/>
    </xf>
    <xf numFmtId="0" fontId="17" fillId="0" borderId="39" xfId="5" applyFont="1" applyFill="1" applyBorder="1" applyAlignment="1">
      <protection locked="0" hidden="1"/>
    </xf>
    <xf numFmtId="0" fontId="2" fillId="5" borderId="37" xfId="5" applyFont="1" applyFill="1" applyBorder="1" applyAlignment="1">
      <alignment horizontal="center" vertical="center"/>
      <protection locked="0" hidden="1"/>
    </xf>
    <xf numFmtId="0" fontId="17" fillId="5" borderId="38" xfId="5" applyFont="1" applyFill="1" applyBorder="1" applyAlignment="1">
      <protection locked="0" hidden="1"/>
    </xf>
    <xf numFmtId="0" fontId="17" fillId="5" borderId="39" xfId="5" applyFont="1" applyFill="1" applyBorder="1" applyAlignment="1">
      <protection locked="0" hidden="1"/>
    </xf>
    <xf numFmtId="0" fontId="4" fillId="0" borderId="34" xfId="0" applyFont="1" applyFill="1" applyBorder="1" applyAlignment="1" applyProtection="1">
      <alignment horizontal="center" vertical="center"/>
      <protection hidden="1"/>
    </xf>
    <xf numFmtId="0" fontId="4" fillId="0" borderId="28" xfId="0" applyFont="1" applyFill="1" applyBorder="1" applyAlignment="1" applyProtection="1">
      <alignment horizontal="center" vertical="center"/>
      <protection hidden="1"/>
    </xf>
    <xf numFmtId="0" fontId="4" fillId="0" borderId="35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left"/>
      <protection hidden="1"/>
    </xf>
    <xf numFmtId="0" fontId="6" fillId="0" borderId="0" xfId="0" applyFont="1" applyFill="1" applyAlignment="1" applyProtection="1">
      <alignment horizontal="left"/>
      <protection hidden="1"/>
    </xf>
    <xf numFmtId="0" fontId="2" fillId="0" borderId="31" xfId="0" applyFont="1" applyFill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horizontal="center" vertical="center"/>
      <protection hidden="1"/>
    </xf>
    <xf numFmtId="0" fontId="2" fillId="0" borderId="41" xfId="0" applyFont="1" applyFill="1" applyBorder="1" applyAlignment="1" applyProtection="1">
      <alignment horizontal="center" vertical="center"/>
      <protection hidden="1"/>
    </xf>
    <xf numFmtId="0" fontId="2" fillId="0" borderId="42" xfId="0" applyFont="1" applyFill="1" applyBorder="1" applyAlignment="1" applyProtection="1">
      <alignment horizontal="center" vertical="center"/>
      <protection hidden="1"/>
    </xf>
    <xf numFmtId="0" fontId="2" fillId="0" borderId="38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2" fillId="0" borderId="44" xfId="0" applyFont="1" applyFill="1" applyBorder="1" applyAlignment="1" applyProtection="1">
      <alignment horizontal="center" vertical="center"/>
      <protection hidden="1"/>
    </xf>
    <xf numFmtId="0" fontId="2" fillId="0" borderId="26" xfId="0" applyFont="1" applyFill="1" applyBorder="1" applyAlignment="1" applyProtection="1">
      <alignment horizontal="center" vertical="center"/>
      <protection hidden="1"/>
    </xf>
    <xf numFmtId="0" fontId="2" fillId="0" borderId="45" xfId="0" applyFont="1" applyFill="1" applyBorder="1" applyAlignment="1" applyProtection="1">
      <alignment horizontal="center" vertical="top"/>
      <protection hidden="1"/>
    </xf>
    <xf numFmtId="0" fontId="2" fillId="0" borderId="27" xfId="0" applyFont="1" applyFill="1" applyBorder="1" applyAlignment="1" applyProtection="1">
      <alignment horizontal="center" vertical="top"/>
      <protection hidden="1"/>
    </xf>
    <xf numFmtId="0" fontId="2" fillId="0" borderId="46" xfId="0" applyFont="1" applyFill="1" applyBorder="1" applyAlignment="1" applyProtection="1">
      <alignment horizontal="center" vertical="top"/>
      <protection hidden="1"/>
    </xf>
    <xf numFmtId="0" fontId="2" fillId="0" borderId="47" xfId="0" applyFont="1" applyFill="1" applyBorder="1" applyAlignment="1" applyProtection="1">
      <alignment horizontal="center" vertical="top"/>
      <protection hidden="1"/>
    </xf>
    <xf numFmtId="0" fontId="2" fillId="0" borderId="30" xfId="0" applyFont="1" applyFill="1" applyBorder="1" applyAlignment="1" applyProtection="1">
      <alignment horizontal="center" vertical="top"/>
      <protection hidden="1"/>
    </xf>
    <xf numFmtId="0" fontId="2" fillId="0" borderId="48" xfId="0" applyFont="1" applyFill="1" applyBorder="1" applyAlignment="1" applyProtection="1">
      <alignment horizontal="center" vertical="top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7" fillId="0" borderId="23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13" fillId="0" borderId="12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45" xfId="0" applyFont="1" applyBorder="1" applyAlignment="1" applyProtection="1">
      <alignment horizontal="center"/>
      <protection hidden="1"/>
    </xf>
    <xf numFmtId="0" fontId="4" fillId="0" borderId="27" xfId="0" applyFont="1" applyBorder="1" applyAlignment="1" applyProtection="1">
      <alignment horizontal="center"/>
      <protection hidden="1"/>
    </xf>
    <xf numFmtId="0" fontId="4" fillId="0" borderId="46" xfId="0" applyFont="1" applyBorder="1" applyAlignment="1" applyProtection="1">
      <alignment horizontal="center"/>
      <protection hidden="1"/>
    </xf>
    <xf numFmtId="0" fontId="4" fillId="0" borderId="49" xfId="0" applyFont="1" applyBorder="1" applyAlignment="1" applyProtection="1">
      <alignment horizontal="center"/>
      <protection hidden="1"/>
    </xf>
    <xf numFmtId="0" fontId="4" fillId="0" borderId="12" xfId="0" applyFont="1" applyBorder="1" applyAlignment="1" applyProtection="1">
      <alignment horizontal="center"/>
      <protection hidden="1"/>
    </xf>
    <xf numFmtId="0" fontId="4" fillId="0" borderId="50" xfId="0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2" fillId="0" borderId="51" xfId="0" applyFont="1" applyBorder="1" applyAlignment="1" applyProtection="1">
      <alignment horizontal="center" vertical="center" wrapText="1"/>
      <protection hidden="1"/>
    </xf>
    <xf numFmtId="0" fontId="2" fillId="0" borderId="52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" fillId="0" borderId="38" xfId="5" applyFont="1" applyFill="1" applyBorder="1" applyAlignment="1">
      <alignment horizontal="center" vertical="center"/>
      <protection locked="0" hidden="1"/>
    </xf>
    <xf numFmtId="0" fontId="1" fillId="0" borderId="23" xfId="0" applyFont="1" applyBorder="1" applyAlignment="1" applyProtection="1">
      <alignment horizontal="center" shrinkToFit="1"/>
      <protection hidden="1"/>
    </xf>
    <xf numFmtId="0" fontId="1" fillId="0" borderId="9" xfId="0" applyFont="1" applyBorder="1" applyAlignment="1" applyProtection="1">
      <alignment horizontal="center" shrinkToFit="1"/>
      <protection hidden="1"/>
    </xf>
    <xf numFmtId="0" fontId="1" fillId="0" borderId="31" xfId="0" applyFont="1" applyBorder="1" applyAlignment="1" applyProtection="1">
      <alignment horizontal="center" shrinkToFit="1"/>
      <protection hidden="1"/>
    </xf>
    <xf numFmtId="0" fontId="2" fillId="0" borderId="3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8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35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53" xfId="0" applyFont="1" applyFill="1" applyBorder="1" applyAlignment="1" applyProtection="1">
      <alignment horizontal="center" vertical="center" wrapText="1"/>
      <protection hidden="1"/>
    </xf>
    <xf numFmtId="0" fontId="1" fillId="3" borderId="23" xfId="5" applyFont="1" applyBorder="1" applyAlignment="1">
      <alignment horizontal="center" shrinkToFit="1"/>
      <protection locked="0" hidden="1"/>
    </xf>
    <xf numFmtId="0" fontId="1" fillId="3" borderId="9" xfId="5" applyFont="1" applyBorder="1" applyAlignment="1">
      <alignment horizontal="center" shrinkToFit="1"/>
      <protection locked="0" hidden="1"/>
    </xf>
    <xf numFmtId="0" fontId="1" fillId="3" borderId="31" xfId="5" applyFont="1" applyBorder="1" applyAlignment="1">
      <alignment horizontal="center" shrinkToFit="1"/>
      <protection locked="0" hidden="1"/>
    </xf>
    <xf numFmtId="0" fontId="7" fillId="3" borderId="23" xfId="5" applyFont="1" applyBorder="1" applyAlignment="1">
      <alignment horizontal="center"/>
      <protection locked="0" hidden="1"/>
    </xf>
    <xf numFmtId="0" fontId="7" fillId="3" borderId="31" xfId="5" applyFont="1" applyBorder="1" applyAlignment="1">
      <alignment horizontal="center"/>
      <protection locked="0" hidden="1"/>
    </xf>
    <xf numFmtId="0" fontId="7" fillId="3" borderId="9" xfId="5" applyFont="1" applyBorder="1" applyAlignment="1">
      <alignment horizontal="center"/>
      <protection locked="0" hidden="1"/>
    </xf>
    <xf numFmtId="0" fontId="12" fillId="3" borderId="0" xfId="5" applyFont="1" applyBorder="1" applyAlignment="1" applyProtection="1">
      <alignment horizontal="left" vertical="center"/>
      <protection locked="0"/>
    </xf>
    <xf numFmtId="0" fontId="11" fillId="3" borderId="0" xfId="5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19" fillId="0" borderId="1" xfId="1" applyFont="1" applyBorder="1" applyAlignment="1" applyProtection="1">
      <alignment horizontal="center" vertical="top"/>
      <protection hidden="1"/>
    </xf>
    <xf numFmtId="0" fontId="19" fillId="0" borderId="1" xfId="1" applyFont="1" applyBorder="1" applyAlignment="1" applyProtection="1">
      <alignment horizontal="center" vertical="center"/>
      <protection hidden="1"/>
    </xf>
    <xf numFmtId="0" fontId="19" fillId="0" borderId="24" xfId="1" applyFont="1" applyBorder="1" applyAlignment="1" applyProtection="1">
      <alignment horizontal="center" vertical="center"/>
      <protection hidden="1"/>
    </xf>
    <xf numFmtId="0" fontId="19" fillId="0" borderId="26" xfId="1" applyFont="1" applyBorder="1" applyAlignment="1" applyProtection="1">
      <alignment horizontal="center" vertical="center"/>
      <protection hidden="1"/>
    </xf>
    <xf numFmtId="0" fontId="19" fillId="0" borderId="10" xfId="1" applyFont="1" applyBorder="1" applyAlignment="1" applyProtection="1">
      <alignment horizontal="center" vertical="center"/>
      <protection hidden="1"/>
    </xf>
    <xf numFmtId="0" fontId="19" fillId="0" borderId="23" xfId="1" applyFont="1" applyBorder="1" applyAlignment="1" applyProtection="1">
      <alignment horizontal="center" vertical="center"/>
      <protection hidden="1"/>
    </xf>
    <xf numFmtId="0" fontId="19" fillId="0" borderId="31" xfId="1" applyFont="1" applyBorder="1" applyAlignment="1" applyProtection="1">
      <alignment horizontal="center" vertical="center"/>
      <protection hidden="1"/>
    </xf>
    <xf numFmtId="0" fontId="19" fillId="0" borderId="9" xfId="1" applyFont="1" applyBorder="1" applyAlignment="1" applyProtection="1">
      <alignment horizontal="center" vertical="center"/>
      <protection hidden="1"/>
    </xf>
    <xf numFmtId="0" fontId="19" fillId="0" borderId="54" xfId="1" applyFont="1" applyBorder="1" applyAlignment="1" applyProtection="1">
      <alignment horizontal="center" vertical="top"/>
      <protection hidden="1"/>
    </xf>
    <xf numFmtId="0" fontId="19" fillId="0" borderId="29" xfId="1" applyFont="1" applyBorder="1" applyAlignment="1" applyProtection="1">
      <alignment horizontal="center" vertical="top"/>
      <protection hidden="1"/>
    </xf>
    <xf numFmtId="0" fontId="19" fillId="0" borderId="25" xfId="1" applyFont="1" applyBorder="1" applyAlignment="1" applyProtection="1">
      <alignment horizontal="center" vertical="top"/>
      <protection hidden="1"/>
    </xf>
    <xf numFmtId="0" fontId="19" fillId="0" borderId="33" xfId="1" applyFont="1" applyBorder="1" applyAlignment="1" applyProtection="1">
      <alignment horizontal="center" vertical="top"/>
      <protection hidden="1"/>
    </xf>
    <xf numFmtId="0" fontId="19" fillId="0" borderId="30" xfId="1" applyFont="1" applyBorder="1" applyAlignment="1" applyProtection="1">
      <alignment horizontal="center" vertical="top"/>
      <protection hidden="1"/>
    </xf>
    <xf numFmtId="0" fontId="19" fillId="0" borderId="7" xfId="1" applyFont="1" applyBorder="1" applyAlignment="1" applyProtection="1">
      <alignment horizontal="center" vertical="top"/>
      <protection hidden="1"/>
    </xf>
    <xf numFmtId="0" fontId="19" fillId="0" borderId="24" xfId="1" applyFont="1" applyBorder="1" applyAlignment="1" applyProtection="1">
      <alignment horizontal="center" vertical="center" wrapText="1"/>
      <protection hidden="1"/>
    </xf>
    <xf numFmtId="0" fontId="19" fillId="0" borderId="26" xfId="1" applyFont="1" applyBorder="1" applyAlignment="1" applyProtection="1">
      <alignment horizontal="center" vertical="center" wrapText="1"/>
      <protection hidden="1"/>
    </xf>
    <xf numFmtId="0" fontId="19" fillId="0" borderId="10" xfId="1" applyFont="1" applyBorder="1" applyAlignment="1" applyProtection="1">
      <alignment horizontal="center" vertical="center" wrapText="1"/>
      <protection hidden="1"/>
    </xf>
    <xf numFmtId="49" fontId="34" fillId="0" borderId="24" xfId="0" applyNumberFormat="1" applyFont="1" applyBorder="1" applyAlignment="1" applyProtection="1">
      <alignment horizontal="left" vertical="top"/>
    </xf>
    <xf numFmtId="49" fontId="34" fillId="0" borderId="26" xfId="0" applyNumberFormat="1" applyFont="1" applyBorder="1" applyAlignment="1" applyProtection="1">
      <alignment horizontal="left" vertical="top"/>
    </xf>
    <xf numFmtId="49" fontId="34" fillId="0" borderId="10" xfId="0" applyNumberFormat="1" applyFont="1" applyBorder="1" applyAlignment="1" applyProtection="1">
      <alignment horizontal="left" vertical="top"/>
    </xf>
    <xf numFmtId="0" fontId="33" fillId="0" borderId="24" xfId="0" applyFont="1" applyBorder="1" applyAlignment="1" applyProtection="1">
      <alignment horizontal="left" vertical="top" wrapText="1"/>
    </xf>
    <xf numFmtId="0" fontId="33" fillId="0" borderId="26" xfId="0" applyFont="1" applyBorder="1" applyAlignment="1" applyProtection="1">
      <alignment horizontal="left" vertical="top" wrapText="1"/>
    </xf>
    <xf numFmtId="0" fontId="33" fillId="0" borderId="10" xfId="0" applyFont="1" applyBorder="1" applyAlignment="1" applyProtection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19" fillId="0" borderId="24" xfId="0" applyFont="1" applyBorder="1" applyAlignment="1" applyProtection="1">
      <alignment horizontal="left" vertical="top" wrapText="1"/>
    </xf>
    <xf numFmtId="0" fontId="19" fillId="0" borderId="26" xfId="0" applyFont="1" applyBorder="1" applyAlignment="1" applyProtection="1">
      <alignment horizontal="left" vertical="top" wrapText="1"/>
    </xf>
    <xf numFmtId="0" fontId="19" fillId="0" borderId="10" xfId="0" applyFont="1" applyBorder="1" applyAlignment="1" applyProtection="1">
      <alignment horizontal="left" vertical="top" wrapText="1"/>
    </xf>
    <xf numFmtId="49" fontId="34" fillId="0" borderId="24" xfId="0" quotePrefix="1" applyNumberFormat="1" applyFont="1" applyBorder="1" applyAlignment="1" applyProtection="1">
      <alignment horizontal="left" vertical="top"/>
    </xf>
    <xf numFmtId="49" fontId="34" fillId="0" borderId="26" xfId="0" quotePrefix="1" applyNumberFormat="1" applyFont="1" applyBorder="1" applyAlignment="1" applyProtection="1">
      <alignment horizontal="left" vertical="top"/>
    </xf>
    <xf numFmtId="49" fontId="34" fillId="0" borderId="10" xfId="0" quotePrefix="1" applyNumberFormat="1" applyFont="1" applyBorder="1" applyAlignment="1" applyProtection="1">
      <alignment horizontal="left" vertical="top"/>
    </xf>
  </cellXfs>
  <cellStyles count="6">
    <cellStyle name="Normální" xfId="0" builtinId="0"/>
    <cellStyle name="Normální 2" xfId="1"/>
    <cellStyle name="Normální 2 2" xfId="2"/>
    <cellStyle name="normální_Sešit1" xfId="3"/>
    <cellStyle name="Uzamčeno" xfId="4"/>
    <cellStyle name="Vyplnit" xfId="5"/>
  </cellStyles>
  <dxfs count="17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3" tint="0.79998168889431442"/>
        </patternFill>
      </fill>
    </dxf>
    <dxf>
      <fill>
        <patternFill>
          <bgColor indexed="42"/>
        </patternFill>
      </fill>
    </dxf>
    <dxf>
      <fill>
        <patternFill>
          <bgColor theme="5" tint="0.79998168889431442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3" tint="0.79998168889431442"/>
        </patternFill>
      </fill>
    </dxf>
    <dxf>
      <fill>
        <patternFill>
          <bgColor indexed="42"/>
        </patternFill>
      </fill>
    </dxf>
    <dxf>
      <fill>
        <patternFill>
          <bgColor theme="5" tint="0.79998168889431442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3" tint="0.79998168889431442"/>
        </patternFill>
      </fill>
    </dxf>
    <dxf>
      <fill>
        <patternFill>
          <bgColor indexed="42"/>
        </patternFill>
      </fill>
    </dxf>
    <dxf>
      <fill>
        <patternFill>
          <bgColor theme="5" tint="0.79998168889431442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3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3" tint="0.79998168889431442"/>
        </patternFill>
      </fill>
    </dxf>
    <dxf>
      <fill>
        <patternFill>
          <bgColor indexed="42"/>
        </patternFill>
      </fill>
    </dxf>
    <dxf>
      <fill>
        <patternFill>
          <bgColor theme="5" tint="0.79998168889431442"/>
        </patternFill>
      </fill>
    </dxf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Graf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'Graf 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'1k -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A7-4480-B4F0-7645B0E9B6EE}"/>
            </c:ext>
          </c:extLst>
        </c:ser>
        <c:ser>
          <c:idx val="1"/>
          <c:order val="1"/>
          <c:tx>
            <c:v>'Graf 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'1k -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A7-4480-B4F0-7645B0E9B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23894400"/>
        <c:axId val="137048448"/>
      </c:barChart>
      <c:catAx>
        <c:axId val="123894400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crossAx val="137048448"/>
        <c:crosses val="autoZero"/>
        <c:auto val="1"/>
        <c:lblAlgn val="ctr"/>
        <c:lblOffset val="100"/>
        <c:noMultiLvlLbl val="0"/>
      </c:catAx>
      <c:valAx>
        <c:axId val="13704844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1238944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142620232172471E-2"/>
          <c:y val="2.0202020202020204E-2"/>
          <c:w val="0.92205638474295193"/>
          <c:h val="0.970177970177970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'1k - graf'!$B$3:$G$3</c:f>
              <c:strCache>
                <c:ptCount val="1"/>
                <c:pt idx="0">
                  <c:v>1. kolo - 1. závod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'1k - graf'!$D$5:$D$52</c:f>
              <c:numCache>
                <c:formatCode>General</c:formatCode>
                <c:ptCount val="48"/>
                <c:pt idx="0">
                  <c:v>13620</c:v>
                </c:pt>
                <c:pt idx="1">
                  <c:v>13830</c:v>
                </c:pt>
                <c:pt idx="2">
                  <c:v>13060</c:v>
                </c:pt>
                <c:pt idx="3">
                  <c:v>9490</c:v>
                </c:pt>
                <c:pt idx="4">
                  <c:v>17550</c:v>
                </c:pt>
                <c:pt idx="5">
                  <c:v>5060</c:v>
                </c:pt>
                <c:pt idx="6">
                  <c:v>10720</c:v>
                </c:pt>
                <c:pt idx="7">
                  <c:v>3500</c:v>
                </c:pt>
                <c:pt idx="8">
                  <c:v>5160</c:v>
                </c:pt>
                <c:pt idx="9">
                  <c:v>7140</c:v>
                </c:pt>
                <c:pt idx="10">
                  <c:v>5770</c:v>
                </c:pt>
                <c:pt idx="11">
                  <c:v>6870</c:v>
                </c:pt>
                <c:pt idx="12">
                  <c:v>6770</c:v>
                </c:pt>
                <c:pt idx="13">
                  <c:v>10960</c:v>
                </c:pt>
                <c:pt idx="14">
                  <c:v>12480</c:v>
                </c:pt>
                <c:pt idx="15">
                  <c:v>7460</c:v>
                </c:pt>
                <c:pt idx="16">
                  <c:v>12290</c:v>
                </c:pt>
                <c:pt idx="17">
                  <c:v>15840</c:v>
                </c:pt>
                <c:pt idx="18">
                  <c:v>7930</c:v>
                </c:pt>
                <c:pt idx="19">
                  <c:v>8490</c:v>
                </c:pt>
                <c:pt idx="20">
                  <c:v>19070</c:v>
                </c:pt>
                <c:pt idx="21">
                  <c:v>13930</c:v>
                </c:pt>
                <c:pt idx="22">
                  <c:v>12800</c:v>
                </c:pt>
                <c:pt idx="23">
                  <c:v>9760</c:v>
                </c:pt>
                <c:pt idx="24">
                  <c:v>8810</c:v>
                </c:pt>
                <c:pt idx="25">
                  <c:v>6400</c:v>
                </c:pt>
                <c:pt idx="26">
                  <c:v>10610</c:v>
                </c:pt>
                <c:pt idx="27">
                  <c:v>11150</c:v>
                </c:pt>
                <c:pt idx="28">
                  <c:v>10710</c:v>
                </c:pt>
                <c:pt idx="29">
                  <c:v>9190</c:v>
                </c:pt>
                <c:pt idx="30">
                  <c:v>12010</c:v>
                </c:pt>
                <c:pt idx="31">
                  <c:v>8920</c:v>
                </c:pt>
                <c:pt idx="32">
                  <c:v>7550</c:v>
                </c:pt>
                <c:pt idx="33">
                  <c:v>7820</c:v>
                </c:pt>
                <c:pt idx="34">
                  <c:v>6310</c:v>
                </c:pt>
                <c:pt idx="35">
                  <c:v>7290</c:v>
                </c:pt>
                <c:pt idx="36">
                  <c:v>6050</c:v>
                </c:pt>
                <c:pt idx="37">
                  <c:v>14810</c:v>
                </c:pt>
                <c:pt idx="38">
                  <c:v>9040</c:v>
                </c:pt>
                <c:pt idx="39">
                  <c:v>10240</c:v>
                </c:pt>
                <c:pt idx="40">
                  <c:v>10450</c:v>
                </c:pt>
                <c:pt idx="41">
                  <c:v>11680</c:v>
                </c:pt>
                <c:pt idx="42">
                  <c:v>8030</c:v>
                </c:pt>
                <c:pt idx="43">
                  <c:v>6840</c:v>
                </c:pt>
                <c:pt idx="44">
                  <c:v>7070</c:v>
                </c:pt>
                <c:pt idx="45">
                  <c:v>10920</c:v>
                </c:pt>
                <c:pt idx="46">
                  <c:v>9390</c:v>
                </c:pt>
                <c:pt idx="47">
                  <c:v>7500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80-45C7-974E-E91C5AF4014B}"/>
            </c:ext>
          </c:extLst>
        </c:ser>
        <c:ser>
          <c:idx val="1"/>
          <c:order val="1"/>
          <c:tx>
            <c:strRef>
              <c:f>'1k - graf'!$H$3:$M$3</c:f>
              <c:strCache>
                <c:ptCount val="1"/>
                <c:pt idx="0">
                  <c:v>1. kolo - 2. závod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'1k - graf'!$J$5:$J$52</c:f>
              <c:numCache>
                <c:formatCode>General</c:formatCode>
                <c:ptCount val="48"/>
                <c:pt idx="0">
                  <c:v>10310</c:v>
                </c:pt>
                <c:pt idx="1">
                  <c:v>11180</c:v>
                </c:pt>
                <c:pt idx="2">
                  <c:v>10400</c:v>
                </c:pt>
                <c:pt idx="3">
                  <c:v>840</c:v>
                </c:pt>
                <c:pt idx="4">
                  <c:v>3850</c:v>
                </c:pt>
                <c:pt idx="5">
                  <c:v>2510</c:v>
                </c:pt>
                <c:pt idx="6">
                  <c:v>250</c:v>
                </c:pt>
                <c:pt idx="7">
                  <c:v>820</c:v>
                </c:pt>
                <c:pt idx="8">
                  <c:v>680</c:v>
                </c:pt>
                <c:pt idx="9">
                  <c:v>2050</c:v>
                </c:pt>
                <c:pt idx="10">
                  <c:v>2480</c:v>
                </c:pt>
                <c:pt idx="11">
                  <c:v>1490</c:v>
                </c:pt>
                <c:pt idx="12">
                  <c:v>3420</c:v>
                </c:pt>
                <c:pt idx="13">
                  <c:v>2180</c:v>
                </c:pt>
                <c:pt idx="14">
                  <c:v>2460</c:v>
                </c:pt>
                <c:pt idx="15">
                  <c:v>4420</c:v>
                </c:pt>
                <c:pt idx="16">
                  <c:v>3740</c:v>
                </c:pt>
                <c:pt idx="17">
                  <c:v>10110</c:v>
                </c:pt>
                <c:pt idx="18">
                  <c:v>4160</c:v>
                </c:pt>
                <c:pt idx="19">
                  <c:v>1760</c:v>
                </c:pt>
                <c:pt idx="20">
                  <c:v>16590</c:v>
                </c:pt>
                <c:pt idx="21">
                  <c:v>600</c:v>
                </c:pt>
                <c:pt idx="22">
                  <c:v>3400</c:v>
                </c:pt>
                <c:pt idx="23">
                  <c:v>2670</c:v>
                </c:pt>
                <c:pt idx="24">
                  <c:v>3520</c:v>
                </c:pt>
                <c:pt idx="25">
                  <c:v>9780</c:v>
                </c:pt>
                <c:pt idx="26">
                  <c:v>1870</c:v>
                </c:pt>
                <c:pt idx="27">
                  <c:v>3470</c:v>
                </c:pt>
                <c:pt idx="28">
                  <c:v>1860</c:v>
                </c:pt>
                <c:pt idx="29">
                  <c:v>2260</c:v>
                </c:pt>
                <c:pt idx="30">
                  <c:v>2630</c:v>
                </c:pt>
                <c:pt idx="31">
                  <c:v>1660</c:v>
                </c:pt>
                <c:pt idx="32">
                  <c:v>4630</c:v>
                </c:pt>
                <c:pt idx="33">
                  <c:v>2730</c:v>
                </c:pt>
                <c:pt idx="34">
                  <c:v>430</c:v>
                </c:pt>
                <c:pt idx="35">
                  <c:v>1910</c:v>
                </c:pt>
                <c:pt idx="36">
                  <c:v>1530</c:v>
                </c:pt>
                <c:pt idx="37">
                  <c:v>1030</c:v>
                </c:pt>
                <c:pt idx="38">
                  <c:v>1070</c:v>
                </c:pt>
                <c:pt idx="39">
                  <c:v>5780</c:v>
                </c:pt>
                <c:pt idx="40">
                  <c:v>450</c:v>
                </c:pt>
                <c:pt idx="41">
                  <c:v>1690</c:v>
                </c:pt>
                <c:pt idx="42">
                  <c:v>4890</c:v>
                </c:pt>
                <c:pt idx="43">
                  <c:v>1030</c:v>
                </c:pt>
                <c:pt idx="44">
                  <c:v>4840</c:v>
                </c:pt>
                <c:pt idx="45">
                  <c:v>3420</c:v>
                </c:pt>
                <c:pt idx="46">
                  <c:v>6040</c:v>
                </c:pt>
                <c:pt idx="47">
                  <c:v>7350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580-45C7-974E-E91C5AF40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37087616"/>
        <c:axId val="137093504"/>
      </c:barChart>
      <c:catAx>
        <c:axId val="137087616"/>
        <c:scaling>
          <c:orientation val="maxMin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crossAx val="137093504"/>
        <c:crosses val="autoZero"/>
        <c:auto val="1"/>
        <c:lblAlgn val="ctr"/>
        <c:lblOffset val="100"/>
        <c:noMultiLvlLbl val="0"/>
      </c:catAx>
      <c:valAx>
        <c:axId val="137093504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37087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481050565196768"/>
          <c:y val="5.2910052910052907E-2"/>
          <c:w val="0.19713018459757203"/>
          <c:h val="2.68526535193201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50" verticalDpi="15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Graf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'Graf 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62-4DE1-A955-BC8FDF40FFD7}"/>
            </c:ext>
          </c:extLst>
        </c:ser>
        <c:ser>
          <c:idx val="1"/>
          <c:order val="1"/>
          <c:tx>
            <c:v>'Graf 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362-4DE1-A955-BC8FDF40F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38923392"/>
        <c:axId val="138933376"/>
      </c:barChart>
      <c:catAx>
        <c:axId val="138923392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crossAx val="138933376"/>
        <c:crosses val="autoZero"/>
        <c:auto val="1"/>
        <c:lblAlgn val="ctr"/>
        <c:lblOffset val="100"/>
        <c:noMultiLvlLbl val="0"/>
      </c:catAx>
      <c:valAx>
        <c:axId val="138933376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1389233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508803315008513E-2"/>
          <c:y val="2.0202020202020204E-2"/>
          <c:w val="0.92205638474295193"/>
          <c:h val="0.970177970177970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'2k - graf'!$B$3:$G$3</c:f>
              <c:strCache>
                <c:ptCount val="1"/>
                <c:pt idx="0">
                  <c:v>2. kolo - 1. závod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'2k - graf'!$D$5:$D$52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EE-4127-A3FD-1A2EF142A772}"/>
            </c:ext>
          </c:extLst>
        </c:ser>
        <c:ser>
          <c:idx val="1"/>
          <c:order val="1"/>
          <c:tx>
            <c:strRef>
              <c:f>'2k - graf'!$H$3:$M$3</c:f>
              <c:strCache>
                <c:ptCount val="1"/>
                <c:pt idx="0">
                  <c:v>2. kolo - 2. závod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'2k - graf'!$J$5:$J$52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EE-4127-A3FD-1A2EF142A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49066496"/>
        <c:axId val="149068032"/>
      </c:barChart>
      <c:catAx>
        <c:axId val="149066496"/>
        <c:scaling>
          <c:orientation val="maxMin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crossAx val="149068032"/>
        <c:crosses val="autoZero"/>
        <c:auto val="1"/>
        <c:lblAlgn val="ctr"/>
        <c:lblOffset val="100"/>
        <c:noMultiLvlLbl val="0"/>
      </c:catAx>
      <c:valAx>
        <c:axId val="14906803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49066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481050565196768"/>
          <c:y val="5.2910052910052907E-2"/>
          <c:w val="0.2039804477176671"/>
          <c:h val="1.77970177970177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50" verticalDpi="15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Graf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'Graf 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76-4D8B-BDDE-F96E9E40FBF9}"/>
            </c:ext>
          </c:extLst>
        </c:ser>
        <c:ser>
          <c:idx val="1"/>
          <c:order val="1"/>
          <c:tx>
            <c:v>'Graf 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C76-4D8B-BDDE-F96E9E40F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2135552"/>
        <c:axId val="152137088"/>
      </c:barChart>
      <c:catAx>
        <c:axId val="152135552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crossAx val="152137088"/>
        <c:crosses val="autoZero"/>
        <c:auto val="1"/>
        <c:lblAlgn val="ctr"/>
        <c:lblOffset val="100"/>
        <c:noMultiLvlLbl val="0"/>
      </c:catAx>
      <c:valAx>
        <c:axId val="1521370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152135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664455500276397E-2"/>
          <c:y val="1.8278018278018279E-2"/>
          <c:w val="0.92205638474295193"/>
          <c:h val="0.970177970177970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'3k - graf'!$B$3:$G$3</c:f>
              <c:strCache>
                <c:ptCount val="1"/>
                <c:pt idx="0">
                  <c:v>1. kolo - 1. závod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'3k - graf'!$D$5:$D$52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80-43BE-8802-8C8EBF7922CD}"/>
            </c:ext>
          </c:extLst>
        </c:ser>
        <c:ser>
          <c:idx val="1"/>
          <c:order val="1"/>
          <c:tx>
            <c:strRef>
              <c:f>'3k - graf'!$H$3:$M$3</c:f>
              <c:strCache>
                <c:ptCount val="1"/>
                <c:pt idx="0">
                  <c:v>1. kolo - 2. závod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'3k - graf'!$J$5:$J$52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680-43BE-8802-8C8EBF792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52168320"/>
        <c:axId val="152169856"/>
      </c:barChart>
      <c:catAx>
        <c:axId val="152168320"/>
        <c:scaling>
          <c:orientation val="maxMin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crossAx val="152169856"/>
        <c:crosses val="autoZero"/>
        <c:auto val="1"/>
        <c:lblAlgn val="ctr"/>
        <c:lblOffset val="100"/>
        <c:noMultiLvlLbl val="0"/>
      </c:catAx>
      <c:valAx>
        <c:axId val="152169856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52168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481050565196768"/>
          <c:y val="5.2910052910052907E-2"/>
          <c:w val="0.16749602817060805"/>
          <c:h val="2.03623536956870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50" verticalDpi="15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Graf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'Graf 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A8-4646-B392-4132A925F461}"/>
            </c:ext>
          </c:extLst>
        </c:ser>
        <c:ser>
          <c:idx val="1"/>
          <c:order val="1"/>
          <c:tx>
            <c:v>'Graf 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6A8-4646-B392-4132A925F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3712896"/>
        <c:axId val="173714432"/>
      </c:barChart>
      <c:catAx>
        <c:axId val="173712896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crossAx val="173714432"/>
        <c:crosses val="autoZero"/>
        <c:auto val="1"/>
        <c:lblAlgn val="ctr"/>
        <c:lblOffset val="100"/>
        <c:noMultiLvlLbl val="0"/>
      </c:catAx>
      <c:valAx>
        <c:axId val="173714432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173712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142620232172471E-2"/>
          <c:y val="2.0202020202020204E-2"/>
          <c:w val="0.92205638474295193"/>
          <c:h val="0.970177970177970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'4k - graf'!$B$3:$G$3</c:f>
              <c:strCache>
                <c:ptCount val="1"/>
                <c:pt idx="0">
                  <c:v>4. kolo - 1. závod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'4k - graf'!$D$5:$D$52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54-4D36-97A9-1EF7BDC53CBE}"/>
            </c:ext>
          </c:extLst>
        </c:ser>
        <c:ser>
          <c:idx val="1"/>
          <c:order val="1"/>
          <c:tx>
            <c:strRef>
              <c:f>'4k - graf'!$H$3:$M$3</c:f>
              <c:strCache>
                <c:ptCount val="1"/>
                <c:pt idx="0">
                  <c:v>4. kolo - 2. závod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'4k - graf'!$J$5:$J$52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54-4D36-97A9-1EF7BDC53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4007808"/>
        <c:axId val="174009344"/>
      </c:barChart>
      <c:catAx>
        <c:axId val="174007808"/>
        <c:scaling>
          <c:orientation val="maxMin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crossAx val="174009344"/>
        <c:crosses val="autoZero"/>
        <c:auto val="1"/>
        <c:lblAlgn val="ctr"/>
        <c:lblOffset val="100"/>
        <c:noMultiLvlLbl val="0"/>
      </c:catAx>
      <c:valAx>
        <c:axId val="174009344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740078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481050565196768"/>
          <c:y val="5.2910052910052907E-2"/>
          <c:w val="0.19576187304945092"/>
          <c:h val="2.42938319578739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50" verticalDpi="150"/>
  </c:printSettings>
</c:chartSpace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4" Type="http://schemas.openxmlformats.org/officeDocument/2006/relationships/image" Target="../media/image19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2.emf"/><Relationship Id="rId2" Type="http://schemas.openxmlformats.org/officeDocument/2006/relationships/image" Target="../media/image21.emf"/><Relationship Id="rId1" Type="http://schemas.openxmlformats.org/officeDocument/2006/relationships/image" Target="../media/image20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5.emf"/><Relationship Id="rId2" Type="http://schemas.openxmlformats.org/officeDocument/2006/relationships/image" Target="../media/image24.emf"/><Relationship Id="rId1" Type="http://schemas.openxmlformats.org/officeDocument/2006/relationships/image" Target="../media/image23.emf"/><Relationship Id="rId4" Type="http://schemas.openxmlformats.org/officeDocument/2006/relationships/image" Target="../media/image26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9.emf"/><Relationship Id="rId2" Type="http://schemas.openxmlformats.org/officeDocument/2006/relationships/image" Target="../media/image28.emf"/><Relationship Id="rId1" Type="http://schemas.openxmlformats.org/officeDocument/2006/relationships/image" Target="../media/image27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4" Type="http://schemas.openxmlformats.org/officeDocument/2006/relationships/image" Target="../media/image12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</xdr:row>
          <xdr:rowOff>114300</xdr:rowOff>
        </xdr:from>
        <xdr:to>
          <xdr:col>0</xdr:col>
          <xdr:colOff>381000</xdr:colOff>
          <xdr:row>6</xdr:row>
          <xdr:rowOff>200025</xdr:rowOff>
        </xdr:to>
        <xdr:sp macro="" textlink="">
          <xdr:nvSpPr>
            <xdr:cNvPr id="1212" name="CommandButton1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</xdr:row>
          <xdr:rowOff>19050</xdr:rowOff>
        </xdr:from>
        <xdr:to>
          <xdr:col>10</xdr:col>
          <xdr:colOff>342900</xdr:colOff>
          <xdr:row>4</xdr:row>
          <xdr:rowOff>266700</xdr:rowOff>
        </xdr:to>
        <xdr:sp macro="" textlink="">
          <xdr:nvSpPr>
            <xdr:cNvPr id="1213" name="CommandButton2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</xdr:row>
          <xdr:rowOff>19050</xdr:rowOff>
        </xdr:from>
        <xdr:to>
          <xdr:col>19</xdr:col>
          <xdr:colOff>333375</xdr:colOff>
          <xdr:row>4</xdr:row>
          <xdr:rowOff>257175</xdr:rowOff>
        </xdr:to>
        <xdr:sp macro="" textlink="">
          <xdr:nvSpPr>
            <xdr:cNvPr id="1214" name="CommandButton3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4</xdr:row>
          <xdr:rowOff>180975</xdr:rowOff>
        </xdr:from>
        <xdr:to>
          <xdr:col>25</xdr:col>
          <xdr:colOff>381000</xdr:colOff>
          <xdr:row>5</xdr:row>
          <xdr:rowOff>133350</xdr:rowOff>
        </xdr:to>
        <xdr:sp macro="" textlink="">
          <xdr:nvSpPr>
            <xdr:cNvPr id="1215" name="CommandButton4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</xdr:row>
          <xdr:rowOff>114300</xdr:rowOff>
        </xdr:from>
        <xdr:to>
          <xdr:col>0</xdr:col>
          <xdr:colOff>371475</xdr:colOff>
          <xdr:row>6</xdr:row>
          <xdr:rowOff>209550</xdr:rowOff>
        </xdr:to>
        <xdr:sp macro="" textlink="">
          <xdr:nvSpPr>
            <xdr:cNvPr id="903169" name="CommandButton1" hidden="1">
              <a:extLst>
                <a:ext uri="{63B3BB69-23CF-44E3-9099-C40C66FF867C}">
                  <a14:compatExt spid="_x0000_s903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</xdr:row>
          <xdr:rowOff>19050</xdr:rowOff>
        </xdr:from>
        <xdr:to>
          <xdr:col>10</xdr:col>
          <xdr:colOff>342900</xdr:colOff>
          <xdr:row>4</xdr:row>
          <xdr:rowOff>266700</xdr:rowOff>
        </xdr:to>
        <xdr:sp macro="" textlink="">
          <xdr:nvSpPr>
            <xdr:cNvPr id="903170" name="CommandButton2" hidden="1">
              <a:extLst>
                <a:ext uri="{63B3BB69-23CF-44E3-9099-C40C66FF867C}">
                  <a14:compatExt spid="_x0000_s90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</xdr:row>
          <xdr:rowOff>19050</xdr:rowOff>
        </xdr:from>
        <xdr:to>
          <xdr:col>19</xdr:col>
          <xdr:colOff>333375</xdr:colOff>
          <xdr:row>4</xdr:row>
          <xdr:rowOff>257175</xdr:rowOff>
        </xdr:to>
        <xdr:sp macro="" textlink="">
          <xdr:nvSpPr>
            <xdr:cNvPr id="903171" name="CommandButton3" hidden="1">
              <a:extLst>
                <a:ext uri="{63B3BB69-23CF-44E3-9099-C40C66FF867C}">
                  <a14:compatExt spid="_x0000_s903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4</xdr:row>
          <xdr:rowOff>180975</xdr:rowOff>
        </xdr:from>
        <xdr:to>
          <xdr:col>25</xdr:col>
          <xdr:colOff>381000</xdr:colOff>
          <xdr:row>5</xdr:row>
          <xdr:rowOff>133350</xdr:rowOff>
        </xdr:to>
        <xdr:sp macro="" textlink="">
          <xdr:nvSpPr>
            <xdr:cNvPr id="903172" name="CommandButton4" hidden="1">
              <a:extLst>
                <a:ext uri="{63B3BB69-23CF-44E3-9099-C40C66FF867C}">
                  <a14:compatExt spid="_x0000_s903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3</xdr:row>
          <xdr:rowOff>123825</xdr:rowOff>
        </xdr:from>
        <xdr:to>
          <xdr:col>5</xdr:col>
          <xdr:colOff>352425</xdr:colOff>
          <xdr:row>3</xdr:row>
          <xdr:rowOff>304800</xdr:rowOff>
        </xdr:to>
        <xdr:sp macro="" textlink="">
          <xdr:nvSpPr>
            <xdr:cNvPr id="904193" name="CommandButton1" hidden="1">
              <a:extLst>
                <a:ext uri="{63B3BB69-23CF-44E3-9099-C40C66FF867C}">
                  <a14:compatExt spid="_x0000_s904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1390650</xdr:colOff>
          <xdr:row>3</xdr:row>
          <xdr:rowOff>123825</xdr:rowOff>
        </xdr:from>
        <xdr:to>
          <xdr:col>3</xdr:col>
          <xdr:colOff>1943100</xdr:colOff>
          <xdr:row>3</xdr:row>
          <xdr:rowOff>314325</xdr:rowOff>
        </xdr:to>
        <xdr:sp macro="" textlink="">
          <xdr:nvSpPr>
            <xdr:cNvPr id="904194" name="CommandButton2" hidden="1">
              <a:extLst>
                <a:ext uri="{63B3BB69-23CF-44E3-9099-C40C66FF867C}">
                  <a14:compatExt spid="_x0000_s904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2047875</xdr:colOff>
          <xdr:row>3</xdr:row>
          <xdr:rowOff>123825</xdr:rowOff>
        </xdr:from>
        <xdr:to>
          <xdr:col>3</xdr:col>
          <xdr:colOff>2609850</xdr:colOff>
          <xdr:row>3</xdr:row>
          <xdr:rowOff>314325</xdr:rowOff>
        </xdr:to>
        <xdr:sp macro="" textlink="">
          <xdr:nvSpPr>
            <xdr:cNvPr id="904195" name="CommandButton3" hidden="1">
              <a:extLst>
                <a:ext uri="{63B3BB69-23CF-44E3-9099-C40C66FF867C}">
                  <a14:compatExt spid="_x0000_s904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54</xdr:col>
      <xdr:colOff>114300</xdr:colOff>
      <xdr:row>0</xdr:row>
      <xdr:rowOff>0</xdr:rowOff>
    </xdr:to>
    <xdr:graphicFrame macro="">
      <xdr:nvGraphicFramePr>
        <xdr:cNvPr id="905495" name="Chart 1">
          <a:extLst>
            <a:ext uri="{FF2B5EF4-FFF2-40B4-BE49-F238E27FC236}">
              <a16:creationId xmlns="" xmlns:a16="http://schemas.microsoft.com/office/drawing/2014/main" id="{00000000-0008-0000-1F00-000017D10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1704975</xdr:colOff>
      <xdr:row>2</xdr:row>
      <xdr:rowOff>66675</xdr:rowOff>
    </xdr:from>
    <xdr:to>
      <xdr:col>33</xdr:col>
      <xdr:colOff>390525</xdr:colOff>
      <xdr:row>53</xdr:row>
      <xdr:rowOff>47625</xdr:rowOff>
    </xdr:to>
    <xdr:graphicFrame macro="">
      <xdr:nvGraphicFramePr>
        <xdr:cNvPr id="905496" name="Chart 2">
          <a:extLst>
            <a:ext uri="{FF2B5EF4-FFF2-40B4-BE49-F238E27FC236}">
              <a16:creationId xmlns="" xmlns:a16="http://schemas.microsoft.com/office/drawing/2014/main" id="{00000000-0008-0000-1F00-000018D10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238125</xdr:colOff>
          <xdr:row>0</xdr:row>
          <xdr:rowOff>142875</xdr:rowOff>
        </xdr:from>
        <xdr:to>
          <xdr:col>19</xdr:col>
          <xdr:colOff>19050</xdr:colOff>
          <xdr:row>1</xdr:row>
          <xdr:rowOff>171450</xdr:rowOff>
        </xdr:to>
        <xdr:sp macro="" textlink="">
          <xdr:nvSpPr>
            <xdr:cNvPr id="569374" name="CommandButton1" hidden="1">
              <a:extLst>
                <a:ext uri="{63B3BB69-23CF-44E3-9099-C40C66FF867C}">
                  <a14:compatExt spid="_x0000_s569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0</xdr:row>
          <xdr:rowOff>123825</xdr:rowOff>
        </xdr:from>
        <xdr:to>
          <xdr:col>16</xdr:col>
          <xdr:colOff>114300</xdr:colOff>
          <xdr:row>1</xdr:row>
          <xdr:rowOff>114300</xdr:rowOff>
        </xdr:to>
        <xdr:sp macro="" textlink="">
          <xdr:nvSpPr>
            <xdr:cNvPr id="572450" name="CommandButton1" hidden="1">
              <a:extLst>
                <a:ext uri="{63B3BB69-23CF-44E3-9099-C40C66FF867C}">
                  <a14:compatExt spid="_x0000_s572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352425</xdr:rowOff>
        </xdr:from>
        <xdr:to>
          <xdr:col>10</xdr:col>
          <xdr:colOff>323850</xdr:colOff>
          <xdr:row>3</xdr:row>
          <xdr:rowOff>609600</xdr:rowOff>
        </xdr:to>
        <xdr:sp macro="" textlink="">
          <xdr:nvSpPr>
            <xdr:cNvPr id="11279" name="CommandButton1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</xdr:row>
          <xdr:rowOff>361950</xdr:rowOff>
        </xdr:from>
        <xdr:to>
          <xdr:col>5</xdr:col>
          <xdr:colOff>333375</xdr:colOff>
          <xdr:row>3</xdr:row>
          <xdr:rowOff>628650</xdr:rowOff>
        </xdr:to>
        <xdr:sp macro="" textlink="">
          <xdr:nvSpPr>
            <xdr:cNvPr id="11281" name="CommandButton2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</xdr:row>
          <xdr:rowOff>361950</xdr:rowOff>
        </xdr:from>
        <xdr:to>
          <xdr:col>7</xdr:col>
          <xdr:colOff>361950</xdr:colOff>
          <xdr:row>3</xdr:row>
          <xdr:rowOff>628650</xdr:rowOff>
        </xdr:to>
        <xdr:sp macro="" textlink="">
          <xdr:nvSpPr>
            <xdr:cNvPr id="11282" name="CommandButton3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54</xdr:col>
      <xdr:colOff>114300</xdr:colOff>
      <xdr:row>0</xdr:row>
      <xdr:rowOff>0</xdr:rowOff>
    </xdr:to>
    <xdr:graphicFrame macro="">
      <xdr:nvGraphicFramePr>
        <xdr:cNvPr id="14299" name="Chart 1">
          <a:extLst>
            <a:ext uri="{FF2B5EF4-FFF2-40B4-BE49-F238E27FC236}">
              <a16:creationId xmlns="" xmlns:a16="http://schemas.microsoft.com/office/drawing/2014/main" id="{00000000-0008-0000-0A00-0000DB3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1724025</xdr:colOff>
      <xdr:row>2</xdr:row>
      <xdr:rowOff>66675</xdr:rowOff>
    </xdr:from>
    <xdr:to>
      <xdr:col>33</xdr:col>
      <xdr:colOff>409575</xdr:colOff>
      <xdr:row>53</xdr:row>
      <xdr:rowOff>47625</xdr:rowOff>
    </xdr:to>
    <xdr:graphicFrame macro="">
      <xdr:nvGraphicFramePr>
        <xdr:cNvPr id="14300" name="Chart 2">
          <a:extLst>
            <a:ext uri="{FF2B5EF4-FFF2-40B4-BE49-F238E27FC236}">
              <a16:creationId xmlns="" xmlns:a16="http://schemas.microsoft.com/office/drawing/2014/main" id="{00000000-0008-0000-0A00-0000DC3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</xdr:row>
          <xdr:rowOff>114300</xdr:rowOff>
        </xdr:from>
        <xdr:to>
          <xdr:col>0</xdr:col>
          <xdr:colOff>381000</xdr:colOff>
          <xdr:row>6</xdr:row>
          <xdr:rowOff>200025</xdr:rowOff>
        </xdr:to>
        <xdr:sp macro="" textlink="">
          <xdr:nvSpPr>
            <xdr:cNvPr id="802817" name="CommandButton1" hidden="1">
              <a:extLst>
                <a:ext uri="{63B3BB69-23CF-44E3-9099-C40C66FF867C}">
                  <a14:compatExt spid="_x0000_s802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</xdr:row>
          <xdr:rowOff>19050</xdr:rowOff>
        </xdr:from>
        <xdr:to>
          <xdr:col>10</xdr:col>
          <xdr:colOff>342900</xdr:colOff>
          <xdr:row>4</xdr:row>
          <xdr:rowOff>266700</xdr:rowOff>
        </xdr:to>
        <xdr:sp macro="" textlink="">
          <xdr:nvSpPr>
            <xdr:cNvPr id="802818" name="CommandButton2" hidden="1">
              <a:extLst>
                <a:ext uri="{63B3BB69-23CF-44E3-9099-C40C66FF867C}">
                  <a14:compatExt spid="_x0000_s802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</xdr:row>
          <xdr:rowOff>19050</xdr:rowOff>
        </xdr:from>
        <xdr:to>
          <xdr:col>19</xdr:col>
          <xdr:colOff>333375</xdr:colOff>
          <xdr:row>4</xdr:row>
          <xdr:rowOff>257175</xdr:rowOff>
        </xdr:to>
        <xdr:sp macro="" textlink="">
          <xdr:nvSpPr>
            <xdr:cNvPr id="802819" name="CommandButton3" hidden="1">
              <a:extLst>
                <a:ext uri="{63B3BB69-23CF-44E3-9099-C40C66FF867C}">
                  <a14:compatExt spid="_x0000_s802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4</xdr:row>
          <xdr:rowOff>180975</xdr:rowOff>
        </xdr:from>
        <xdr:to>
          <xdr:col>25</xdr:col>
          <xdr:colOff>381000</xdr:colOff>
          <xdr:row>5</xdr:row>
          <xdr:rowOff>133350</xdr:rowOff>
        </xdr:to>
        <xdr:sp macro="" textlink="">
          <xdr:nvSpPr>
            <xdr:cNvPr id="802820" name="CommandButton4" hidden="1">
              <a:extLst>
                <a:ext uri="{63B3BB69-23CF-44E3-9099-C40C66FF867C}">
                  <a14:compatExt spid="_x0000_s802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352425</xdr:rowOff>
        </xdr:from>
        <xdr:to>
          <xdr:col>10</xdr:col>
          <xdr:colOff>323850</xdr:colOff>
          <xdr:row>3</xdr:row>
          <xdr:rowOff>609600</xdr:rowOff>
        </xdr:to>
        <xdr:sp macro="" textlink="">
          <xdr:nvSpPr>
            <xdr:cNvPr id="803841" name="CommandButton1" hidden="1">
              <a:extLst>
                <a:ext uri="{63B3BB69-23CF-44E3-9099-C40C66FF867C}">
                  <a14:compatExt spid="_x0000_s803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</xdr:row>
          <xdr:rowOff>361950</xdr:rowOff>
        </xdr:from>
        <xdr:to>
          <xdr:col>5</xdr:col>
          <xdr:colOff>333375</xdr:colOff>
          <xdr:row>3</xdr:row>
          <xdr:rowOff>628650</xdr:rowOff>
        </xdr:to>
        <xdr:sp macro="" textlink="">
          <xdr:nvSpPr>
            <xdr:cNvPr id="803842" name="CommandButton2" hidden="1">
              <a:extLst>
                <a:ext uri="{63B3BB69-23CF-44E3-9099-C40C66FF867C}">
                  <a14:compatExt spid="_x0000_s803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</xdr:row>
          <xdr:rowOff>361950</xdr:rowOff>
        </xdr:from>
        <xdr:to>
          <xdr:col>7</xdr:col>
          <xdr:colOff>361950</xdr:colOff>
          <xdr:row>3</xdr:row>
          <xdr:rowOff>628650</xdr:rowOff>
        </xdr:to>
        <xdr:sp macro="" textlink="">
          <xdr:nvSpPr>
            <xdr:cNvPr id="803843" name="CommandButton3" hidden="1">
              <a:extLst>
                <a:ext uri="{63B3BB69-23CF-44E3-9099-C40C66FF867C}">
                  <a14:compatExt spid="_x0000_s803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54</xdr:col>
      <xdr:colOff>114300</xdr:colOff>
      <xdr:row>0</xdr:row>
      <xdr:rowOff>0</xdr:rowOff>
    </xdr:to>
    <xdr:graphicFrame macro="">
      <xdr:nvGraphicFramePr>
        <xdr:cNvPr id="805175" name="Chart 1">
          <a:extLst>
            <a:ext uri="{FF2B5EF4-FFF2-40B4-BE49-F238E27FC236}">
              <a16:creationId xmlns="" xmlns:a16="http://schemas.microsoft.com/office/drawing/2014/main" id="{00000000-0008-0000-1100-00003749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1819275</xdr:colOff>
      <xdr:row>2</xdr:row>
      <xdr:rowOff>47625</xdr:rowOff>
    </xdr:from>
    <xdr:to>
      <xdr:col>33</xdr:col>
      <xdr:colOff>504825</xdr:colOff>
      <xdr:row>53</xdr:row>
      <xdr:rowOff>28575</xdr:rowOff>
    </xdr:to>
    <xdr:graphicFrame macro="">
      <xdr:nvGraphicFramePr>
        <xdr:cNvPr id="805176" name="Chart 2">
          <a:extLst>
            <a:ext uri="{FF2B5EF4-FFF2-40B4-BE49-F238E27FC236}">
              <a16:creationId xmlns="" xmlns:a16="http://schemas.microsoft.com/office/drawing/2014/main" id="{00000000-0008-0000-1100-00003849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</xdr:row>
          <xdr:rowOff>114300</xdr:rowOff>
        </xdr:from>
        <xdr:to>
          <xdr:col>0</xdr:col>
          <xdr:colOff>381000</xdr:colOff>
          <xdr:row>6</xdr:row>
          <xdr:rowOff>200025</xdr:rowOff>
        </xdr:to>
        <xdr:sp macro="" textlink="">
          <xdr:nvSpPr>
            <xdr:cNvPr id="823297" name="CommandButton1" hidden="1">
              <a:extLst>
                <a:ext uri="{63B3BB69-23CF-44E3-9099-C40C66FF867C}">
                  <a14:compatExt spid="_x0000_s823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</xdr:row>
          <xdr:rowOff>19050</xdr:rowOff>
        </xdr:from>
        <xdr:to>
          <xdr:col>10</xdr:col>
          <xdr:colOff>342900</xdr:colOff>
          <xdr:row>4</xdr:row>
          <xdr:rowOff>266700</xdr:rowOff>
        </xdr:to>
        <xdr:sp macro="" textlink="">
          <xdr:nvSpPr>
            <xdr:cNvPr id="823298" name="CommandButton2" hidden="1">
              <a:extLst>
                <a:ext uri="{63B3BB69-23CF-44E3-9099-C40C66FF867C}">
                  <a14:compatExt spid="_x0000_s823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</xdr:row>
          <xdr:rowOff>19050</xdr:rowOff>
        </xdr:from>
        <xdr:to>
          <xdr:col>19</xdr:col>
          <xdr:colOff>333375</xdr:colOff>
          <xdr:row>4</xdr:row>
          <xdr:rowOff>257175</xdr:rowOff>
        </xdr:to>
        <xdr:sp macro="" textlink="">
          <xdr:nvSpPr>
            <xdr:cNvPr id="823299" name="CommandButton3" hidden="1">
              <a:extLst>
                <a:ext uri="{63B3BB69-23CF-44E3-9099-C40C66FF867C}">
                  <a14:compatExt spid="_x0000_s823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4</xdr:row>
          <xdr:rowOff>180975</xdr:rowOff>
        </xdr:from>
        <xdr:to>
          <xdr:col>25</xdr:col>
          <xdr:colOff>381000</xdr:colOff>
          <xdr:row>5</xdr:row>
          <xdr:rowOff>133350</xdr:rowOff>
        </xdr:to>
        <xdr:sp macro="" textlink="">
          <xdr:nvSpPr>
            <xdr:cNvPr id="823300" name="CommandButton4" hidden="1">
              <a:extLst>
                <a:ext uri="{63B3BB69-23CF-44E3-9099-C40C66FF867C}">
                  <a14:compatExt spid="_x0000_s823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</xdr:row>
          <xdr:rowOff>352425</xdr:rowOff>
        </xdr:from>
        <xdr:to>
          <xdr:col>10</xdr:col>
          <xdr:colOff>323850</xdr:colOff>
          <xdr:row>3</xdr:row>
          <xdr:rowOff>609600</xdr:rowOff>
        </xdr:to>
        <xdr:sp macro="" textlink="">
          <xdr:nvSpPr>
            <xdr:cNvPr id="824321" name="CommandButton1" hidden="1">
              <a:extLst>
                <a:ext uri="{63B3BB69-23CF-44E3-9099-C40C66FF867C}">
                  <a14:compatExt spid="_x0000_s824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</xdr:row>
          <xdr:rowOff>361950</xdr:rowOff>
        </xdr:from>
        <xdr:to>
          <xdr:col>5</xdr:col>
          <xdr:colOff>333375</xdr:colOff>
          <xdr:row>3</xdr:row>
          <xdr:rowOff>628650</xdr:rowOff>
        </xdr:to>
        <xdr:sp macro="" textlink="">
          <xdr:nvSpPr>
            <xdr:cNvPr id="824322" name="CommandButton2" hidden="1">
              <a:extLst>
                <a:ext uri="{63B3BB69-23CF-44E3-9099-C40C66FF867C}">
                  <a14:compatExt spid="_x0000_s824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</xdr:row>
          <xdr:rowOff>361950</xdr:rowOff>
        </xdr:from>
        <xdr:to>
          <xdr:col>7</xdr:col>
          <xdr:colOff>361950</xdr:colOff>
          <xdr:row>3</xdr:row>
          <xdr:rowOff>628650</xdr:rowOff>
        </xdr:to>
        <xdr:sp macro="" textlink="">
          <xdr:nvSpPr>
            <xdr:cNvPr id="824323" name="CommandButton3" hidden="1">
              <a:extLst>
                <a:ext uri="{63B3BB69-23CF-44E3-9099-C40C66FF867C}">
                  <a14:compatExt spid="_x0000_s824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54</xdr:col>
      <xdr:colOff>114300</xdr:colOff>
      <xdr:row>0</xdr:row>
      <xdr:rowOff>0</xdr:rowOff>
    </xdr:to>
    <xdr:graphicFrame macro="">
      <xdr:nvGraphicFramePr>
        <xdr:cNvPr id="825647" name="Chart 1">
          <a:extLst>
            <a:ext uri="{FF2B5EF4-FFF2-40B4-BE49-F238E27FC236}">
              <a16:creationId xmlns="" xmlns:a16="http://schemas.microsoft.com/office/drawing/2014/main" id="{00000000-0008-0000-1800-00002F99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1800225</xdr:colOff>
      <xdr:row>2</xdr:row>
      <xdr:rowOff>95250</xdr:rowOff>
    </xdr:from>
    <xdr:to>
      <xdr:col>33</xdr:col>
      <xdr:colOff>485775</xdr:colOff>
      <xdr:row>53</xdr:row>
      <xdr:rowOff>76200</xdr:rowOff>
    </xdr:to>
    <xdr:graphicFrame macro="">
      <xdr:nvGraphicFramePr>
        <xdr:cNvPr id="825648" name="Chart 2">
          <a:extLst>
            <a:ext uri="{FF2B5EF4-FFF2-40B4-BE49-F238E27FC236}">
              <a16:creationId xmlns="" xmlns:a16="http://schemas.microsoft.com/office/drawing/2014/main" id="{00000000-0008-0000-1800-000030990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3" Type="http://schemas.openxmlformats.org/officeDocument/2006/relationships/vmlDrawing" Target="../drawings/vmlDrawing6.vml"/><Relationship Id="rId7" Type="http://schemas.openxmlformats.org/officeDocument/2006/relationships/control" Target="../activeX/activeX9.xml"/><Relationship Id="rId12" Type="http://schemas.openxmlformats.org/officeDocument/2006/relationships/image" Target="../media/image12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6" Type="http://schemas.openxmlformats.org/officeDocument/2006/relationships/image" Target="../media/image9.emf"/><Relationship Id="rId11" Type="http://schemas.openxmlformats.org/officeDocument/2006/relationships/control" Target="../activeX/activeX11.xml"/><Relationship Id="rId5" Type="http://schemas.openxmlformats.org/officeDocument/2006/relationships/control" Target="../activeX/activeX8.xml"/><Relationship Id="rId10" Type="http://schemas.openxmlformats.org/officeDocument/2006/relationships/image" Target="../media/image11.emf"/><Relationship Id="rId4" Type="http://schemas.openxmlformats.org/officeDocument/2006/relationships/vmlDrawing" Target="../drawings/vmlDrawing7.vml"/><Relationship Id="rId9" Type="http://schemas.openxmlformats.org/officeDocument/2006/relationships/control" Target="../activeX/activeX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4.xml"/><Relationship Id="rId3" Type="http://schemas.openxmlformats.org/officeDocument/2006/relationships/vmlDrawing" Target="../drawings/vmlDrawing8.vml"/><Relationship Id="rId7" Type="http://schemas.openxmlformats.org/officeDocument/2006/relationships/image" Target="../media/image14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13.xml"/><Relationship Id="rId5" Type="http://schemas.openxmlformats.org/officeDocument/2006/relationships/image" Target="../media/image13.emf"/><Relationship Id="rId4" Type="http://schemas.openxmlformats.org/officeDocument/2006/relationships/control" Target="../activeX/activeX12.xml"/><Relationship Id="rId9" Type="http://schemas.openxmlformats.org/officeDocument/2006/relationships/image" Target="../media/image15.emf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3" Type="http://schemas.openxmlformats.org/officeDocument/2006/relationships/vmlDrawing" Target="../drawings/vmlDrawing10.vml"/><Relationship Id="rId7" Type="http://schemas.openxmlformats.org/officeDocument/2006/relationships/control" Target="../activeX/activeX16.xml"/><Relationship Id="rId12" Type="http://schemas.openxmlformats.org/officeDocument/2006/relationships/image" Target="../media/image19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Relationship Id="rId6" Type="http://schemas.openxmlformats.org/officeDocument/2006/relationships/image" Target="../media/image16.emf"/><Relationship Id="rId11" Type="http://schemas.openxmlformats.org/officeDocument/2006/relationships/control" Target="../activeX/activeX18.xml"/><Relationship Id="rId5" Type="http://schemas.openxmlformats.org/officeDocument/2006/relationships/control" Target="../activeX/activeX15.xml"/><Relationship Id="rId10" Type="http://schemas.openxmlformats.org/officeDocument/2006/relationships/image" Target="../media/image18.emf"/><Relationship Id="rId4" Type="http://schemas.openxmlformats.org/officeDocument/2006/relationships/vmlDrawing" Target="../drawings/vmlDrawing11.vml"/><Relationship Id="rId9" Type="http://schemas.openxmlformats.org/officeDocument/2006/relationships/control" Target="../activeX/activeX17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1.xml"/><Relationship Id="rId3" Type="http://schemas.openxmlformats.org/officeDocument/2006/relationships/vmlDrawing" Target="../drawings/vmlDrawing12.vml"/><Relationship Id="rId7" Type="http://schemas.openxmlformats.org/officeDocument/2006/relationships/image" Target="../media/image21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Relationship Id="rId6" Type="http://schemas.openxmlformats.org/officeDocument/2006/relationships/control" Target="../activeX/activeX20.xml"/><Relationship Id="rId5" Type="http://schemas.openxmlformats.org/officeDocument/2006/relationships/image" Target="../media/image20.emf"/><Relationship Id="rId4" Type="http://schemas.openxmlformats.org/officeDocument/2006/relationships/control" Target="../activeX/activeX19.xml"/><Relationship Id="rId9" Type="http://schemas.openxmlformats.org/officeDocument/2006/relationships/image" Target="../media/image22.emf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emf"/><Relationship Id="rId3" Type="http://schemas.openxmlformats.org/officeDocument/2006/relationships/vmlDrawing" Target="../drawings/vmlDrawing14.vml"/><Relationship Id="rId7" Type="http://schemas.openxmlformats.org/officeDocument/2006/relationships/control" Target="../activeX/activeX23.xml"/><Relationship Id="rId12" Type="http://schemas.openxmlformats.org/officeDocument/2006/relationships/image" Target="../media/image26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4.bin"/><Relationship Id="rId6" Type="http://schemas.openxmlformats.org/officeDocument/2006/relationships/image" Target="../media/image23.emf"/><Relationship Id="rId11" Type="http://schemas.openxmlformats.org/officeDocument/2006/relationships/control" Target="../activeX/activeX25.xml"/><Relationship Id="rId5" Type="http://schemas.openxmlformats.org/officeDocument/2006/relationships/control" Target="../activeX/activeX22.xml"/><Relationship Id="rId10" Type="http://schemas.openxmlformats.org/officeDocument/2006/relationships/image" Target="../media/image25.emf"/><Relationship Id="rId4" Type="http://schemas.openxmlformats.org/officeDocument/2006/relationships/vmlDrawing" Target="../drawings/vmlDrawing15.vml"/><Relationship Id="rId9" Type="http://schemas.openxmlformats.org/officeDocument/2006/relationships/control" Target="../activeX/activeX24.xm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8.xml"/><Relationship Id="rId3" Type="http://schemas.openxmlformats.org/officeDocument/2006/relationships/vmlDrawing" Target="../drawings/vmlDrawing16.vml"/><Relationship Id="rId7" Type="http://schemas.openxmlformats.org/officeDocument/2006/relationships/image" Target="../media/image28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Relationship Id="rId6" Type="http://schemas.openxmlformats.org/officeDocument/2006/relationships/control" Target="../activeX/activeX27.xml"/><Relationship Id="rId5" Type="http://schemas.openxmlformats.org/officeDocument/2006/relationships/image" Target="../media/image27.emf"/><Relationship Id="rId4" Type="http://schemas.openxmlformats.org/officeDocument/2006/relationships/control" Target="../activeX/activeX26.xml"/><Relationship Id="rId9" Type="http://schemas.openxmlformats.org/officeDocument/2006/relationships/image" Target="../media/image29.emf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30.emf"/><Relationship Id="rId4" Type="http://schemas.openxmlformats.org/officeDocument/2006/relationships/control" Target="../activeX/activeX2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2.xml"/><Relationship Id="rId12" Type="http://schemas.openxmlformats.org/officeDocument/2006/relationships/image" Target="../media/image5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2.emf"/><Relationship Id="rId11" Type="http://schemas.openxmlformats.org/officeDocument/2006/relationships/control" Target="../activeX/activeX4.xml"/><Relationship Id="rId5" Type="http://schemas.openxmlformats.org/officeDocument/2006/relationships/control" Target="../activeX/activeX1.xml"/><Relationship Id="rId10" Type="http://schemas.openxmlformats.org/officeDocument/2006/relationships/image" Target="../media/image4.emf"/><Relationship Id="rId4" Type="http://schemas.openxmlformats.org/officeDocument/2006/relationships/vmlDrawing" Target="../drawings/vmlDrawing3.vml"/><Relationship Id="rId9" Type="http://schemas.openxmlformats.org/officeDocument/2006/relationships/control" Target="../activeX/activeX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Relationship Id="rId5" Type="http://schemas.openxmlformats.org/officeDocument/2006/relationships/image" Target="../media/image31.emf"/><Relationship Id="rId4" Type="http://schemas.openxmlformats.org/officeDocument/2006/relationships/control" Target="../activeX/activeX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7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6.xml"/><Relationship Id="rId5" Type="http://schemas.openxmlformats.org/officeDocument/2006/relationships/image" Target="../media/image6.emf"/><Relationship Id="rId4" Type="http://schemas.openxmlformats.org/officeDocument/2006/relationships/control" Target="../activeX/activeX5.xml"/><Relationship Id="rId9" Type="http://schemas.openxmlformats.org/officeDocument/2006/relationships/image" Target="../media/image8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>
    <pageSetUpPr fitToPage="1"/>
  </sheetPr>
  <dimension ref="A1:N34"/>
  <sheetViews>
    <sheetView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3" sqref="K3"/>
    </sheetView>
  </sheetViews>
  <sheetFormatPr defaultColWidth="9.140625" defaultRowHeight="12.75" x14ac:dyDescent="0.2"/>
  <cols>
    <col min="1" max="1" width="4" style="139" bestFit="1" customWidth="1"/>
    <col min="2" max="2" width="47.7109375" style="139" customWidth="1"/>
    <col min="3" max="6" width="4.42578125" style="139" bestFit="1" customWidth="1"/>
    <col min="7" max="7" width="9.140625" style="139"/>
    <col min="8" max="8" width="9.28515625" style="139" bestFit="1" customWidth="1"/>
    <col min="9" max="9" width="50.28515625" style="139" bestFit="1" customWidth="1"/>
    <col min="10" max="16384" width="9.140625" style="139"/>
  </cols>
  <sheetData>
    <row r="1" spans="1:14" ht="20.25" customHeight="1" x14ac:dyDescent="0.3">
      <c r="A1" s="267"/>
      <c r="B1" s="267" t="s">
        <v>48</v>
      </c>
      <c r="C1" s="140"/>
      <c r="D1" s="140"/>
      <c r="E1" s="140"/>
      <c r="F1" s="140"/>
      <c r="G1" s="139">
        <v>12</v>
      </c>
    </row>
    <row r="2" spans="1:14" ht="15.75" customHeight="1" x14ac:dyDescent="0.3">
      <c r="A2" s="267"/>
      <c r="B2" s="267"/>
      <c r="C2" s="141"/>
      <c r="D2" s="141"/>
      <c r="E2" s="141"/>
      <c r="F2" s="141"/>
      <c r="H2" s="268" t="s">
        <v>120</v>
      </c>
      <c r="I2" s="268"/>
      <c r="J2" s="268"/>
      <c r="K2" s="268"/>
    </row>
    <row r="3" spans="1:14" ht="18" customHeight="1" x14ac:dyDescent="0.2">
      <c r="A3" s="239" t="s">
        <v>132</v>
      </c>
      <c r="B3" s="240" t="s">
        <v>54</v>
      </c>
      <c r="C3" s="241" t="s">
        <v>17</v>
      </c>
      <c r="D3" s="241" t="s">
        <v>41</v>
      </c>
      <c r="E3" s="241" t="s">
        <v>42</v>
      </c>
      <c r="F3" s="241" t="s">
        <v>43</v>
      </c>
      <c r="G3" s="183" t="s">
        <v>121</v>
      </c>
      <c r="H3" s="235" t="s">
        <v>122</v>
      </c>
      <c r="I3" s="235" t="s">
        <v>123</v>
      </c>
      <c r="J3" s="235" t="s">
        <v>124</v>
      </c>
      <c r="K3" s="235" t="s">
        <v>125</v>
      </c>
    </row>
    <row r="4" spans="1:14" ht="24" customHeight="1" x14ac:dyDescent="0.2">
      <c r="A4" s="184">
        <f t="shared" ref="A4:A15" si="0">IF(ISNA(MATCH(G4,J:J,0)),"",INDEX(H:H,MATCH(G4,J:J,0),))</f>
        <v>5</v>
      </c>
      <c r="B4" s="247" t="str">
        <f>IF(ISNA(MATCH(A4,$H$4:$H$15,0)),"",INDEX($I$4:$I$15,MATCH(A4,$H$4:$H$15,0),))</f>
        <v>MRS Cortina Sensas</v>
      </c>
      <c r="C4" s="186">
        <v>1</v>
      </c>
      <c r="D4" s="186">
        <v>5</v>
      </c>
      <c r="E4" s="186">
        <v>5</v>
      </c>
      <c r="F4" s="186">
        <v>5</v>
      </c>
      <c r="G4" s="185">
        <v>1</v>
      </c>
      <c r="H4" s="238">
        <v>1</v>
      </c>
      <c r="I4" s="237" t="str">
        <f>Soupisky!$M12</f>
        <v>MRS Uherské Hradiště PRESTON</v>
      </c>
      <c r="J4" s="236">
        <v>6</v>
      </c>
      <c r="K4" s="236">
        <v>8</v>
      </c>
    </row>
    <row r="5" spans="1:14" ht="24" customHeight="1" x14ac:dyDescent="0.2">
      <c r="A5" s="184">
        <f t="shared" si="0"/>
        <v>10</v>
      </c>
      <c r="B5" s="247" t="str">
        <f t="shared" ref="B5:B15" si="1">IF(ISNA(MATCH(A5,$H$4:$H$15,0)),"",INDEX($I$4:$I$15,MATCH(A5,$H$4:$H$15,0),))</f>
        <v>MO Kolín RIVE</v>
      </c>
      <c r="C5" s="186">
        <f>IF(C4+1&gt;$G$1,C4+1-$G$1,C4+1)</f>
        <v>2</v>
      </c>
      <c r="D5" s="186">
        <f>IF(D4+1&gt;$G$1,D4+1-$G$1,D4+1)</f>
        <v>6</v>
      </c>
      <c r="E5" s="186">
        <f>IF(E4+1&gt;$G$1,E4+1-$G$1,E4+1)</f>
        <v>6</v>
      </c>
      <c r="F5" s="186">
        <f>IF(F4+1&gt;$G$1,F4+1-$G$1,F4+1)</f>
        <v>6</v>
      </c>
      <c r="G5" s="185">
        <v>2</v>
      </c>
      <c r="H5" s="238">
        <v>2</v>
      </c>
      <c r="I5" s="237" t="str">
        <f>Soupisky!$M9</f>
        <v>ČRS MIVARDI CZ Mohelnice</v>
      </c>
      <c r="J5" s="236">
        <v>3</v>
      </c>
      <c r="K5" s="236">
        <v>2</v>
      </c>
      <c r="N5" t="s">
        <v>281</v>
      </c>
    </row>
    <row r="6" spans="1:14" ht="24" customHeight="1" x14ac:dyDescent="0.2">
      <c r="A6" s="184">
        <f t="shared" si="0"/>
        <v>2</v>
      </c>
      <c r="B6" s="248" t="str">
        <f t="shared" si="1"/>
        <v>ČRS MIVARDI CZ Mohelnice</v>
      </c>
      <c r="C6" s="186">
        <f t="shared" ref="C6:F15" si="2">IF(C5+1&gt;$G$1,C5+1-$G$1,C5+1)</f>
        <v>3</v>
      </c>
      <c r="D6" s="186">
        <f t="shared" si="2"/>
        <v>7</v>
      </c>
      <c r="E6" s="186">
        <f t="shared" si="2"/>
        <v>7</v>
      </c>
      <c r="F6" s="186">
        <f t="shared" si="2"/>
        <v>7</v>
      </c>
      <c r="G6" s="185">
        <v>3</v>
      </c>
      <c r="H6" s="238">
        <v>3</v>
      </c>
      <c r="I6" s="237" t="str">
        <f>Soupisky!$M7</f>
        <v>MO ČRS NOVÉ STRAŠECÍ - MAVER</v>
      </c>
      <c r="J6" s="236">
        <v>10</v>
      </c>
      <c r="K6" s="236">
        <v>5</v>
      </c>
      <c r="N6" t="s">
        <v>282</v>
      </c>
    </row>
    <row r="7" spans="1:14" ht="24" customHeight="1" x14ac:dyDescent="0.2">
      <c r="A7" s="184">
        <f t="shared" si="0"/>
        <v>9</v>
      </c>
      <c r="B7" s="248" t="str">
        <f t="shared" si="1"/>
        <v>MO ČRS Jindřichův Hradec AWAS DRENNAN</v>
      </c>
      <c r="C7" s="186">
        <f t="shared" si="2"/>
        <v>4</v>
      </c>
      <c r="D7" s="186">
        <f t="shared" si="2"/>
        <v>8</v>
      </c>
      <c r="E7" s="186">
        <f t="shared" si="2"/>
        <v>8</v>
      </c>
      <c r="F7" s="186">
        <f t="shared" si="2"/>
        <v>8</v>
      </c>
      <c r="G7" s="185">
        <v>4</v>
      </c>
      <c r="H7" s="238">
        <v>4</v>
      </c>
      <c r="I7" s="237" t="str">
        <f>Soupisky!$M11</f>
        <v>MO ČRS Jindřichův Hradec „A“</v>
      </c>
      <c r="J7" s="236">
        <v>11</v>
      </c>
      <c r="K7" s="236">
        <v>1</v>
      </c>
      <c r="N7" t="s">
        <v>283</v>
      </c>
    </row>
    <row r="8" spans="1:14" ht="24" customHeight="1" x14ac:dyDescent="0.2">
      <c r="A8" s="184">
        <f t="shared" si="0"/>
        <v>12</v>
      </c>
      <c r="B8" s="248" t="str">
        <f t="shared" si="1"/>
        <v>RS Crazy Boys MO Hustopeče Maver</v>
      </c>
      <c r="C8" s="186">
        <f t="shared" si="2"/>
        <v>5</v>
      </c>
      <c r="D8" s="186">
        <f>IF(D7+1&gt;$G$1,D7+1-$G$1,D7+1)</f>
        <v>9</v>
      </c>
      <c r="E8" s="186">
        <f t="shared" si="2"/>
        <v>9</v>
      </c>
      <c r="F8" s="186">
        <f t="shared" si="2"/>
        <v>9</v>
      </c>
      <c r="G8" s="185">
        <v>5</v>
      </c>
      <c r="H8" s="238">
        <v>5</v>
      </c>
      <c r="I8" s="237" t="str">
        <f>Soupisky!$M6</f>
        <v>MRS Cortina Sensas</v>
      </c>
      <c r="J8" s="236">
        <v>1</v>
      </c>
      <c r="K8" s="236">
        <v>3</v>
      </c>
      <c r="N8" t="s">
        <v>284</v>
      </c>
    </row>
    <row r="9" spans="1:14" ht="24" customHeight="1" x14ac:dyDescent="0.2">
      <c r="A9" s="184">
        <f t="shared" si="0"/>
        <v>1</v>
      </c>
      <c r="B9" s="248" t="str">
        <f t="shared" si="1"/>
        <v>MRS Uherské Hradiště PRESTON</v>
      </c>
      <c r="C9" s="186">
        <f t="shared" si="2"/>
        <v>6</v>
      </c>
      <c r="D9" s="186">
        <f t="shared" si="2"/>
        <v>10</v>
      </c>
      <c r="E9" s="186">
        <f t="shared" si="2"/>
        <v>10</v>
      </c>
      <c r="F9" s="186">
        <f t="shared" si="2"/>
        <v>10</v>
      </c>
      <c r="G9" s="185">
        <v>6</v>
      </c>
      <c r="H9" s="238">
        <v>6</v>
      </c>
      <c r="I9" s="237" t="str">
        <f>Soupisky!$M10</f>
        <v>RSK LIPANI MIVARDI Třebechovice pod Orebem</v>
      </c>
      <c r="J9" s="236">
        <v>12</v>
      </c>
      <c r="K9" s="236">
        <v>10</v>
      </c>
      <c r="N9" t="s">
        <v>285</v>
      </c>
    </row>
    <row r="10" spans="1:14" ht="24" customHeight="1" x14ac:dyDescent="0.2">
      <c r="A10" s="184">
        <f t="shared" si="0"/>
        <v>11</v>
      </c>
      <c r="B10" s="247" t="str">
        <f t="shared" si="1"/>
        <v>ČRS Rybářský sportovní klub Pardubice COLMIC</v>
      </c>
      <c r="C10" s="186">
        <f t="shared" si="2"/>
        <v>7</v>
      </c>
      <c r="D10" s="186">
        <f t="shared" si="2"/>
        <v>11</v>
      </c>
      <c r="E10" s="186">
        <f t="shared" si="2"/>
        <v>11</v>
      </c>
      <c r="F10" s="186">
        <f t="shared" si="2"/>
        <v>11</v>
      </c>
      <c r="G10" s="185">
        <v>7</v>
      </c>
      <c r="H10" s="238">
        <v>7</v>
      </c>
      <c r="I10" s="237" t="str">
        <f>Soupisky!$M15</f>
        <v>MO MRS Třebíč - SENSAS</v>
      </c>
      <c r="J10" s="236">
        <v>9</v>
      </c>
      <c r="K10" s="236">
        <v>4</v>
      </c>
      <c r="N10" t="s">
        <v>286</v>
      </c>
    </row>
    <row r="11" spans="1:14" ht="24" customHeight="1" x14ac:dyDescent="0.2">
      <c r="A11" s="184">
        <f t="shared" si="0"/>
        <v>8</v>
      </c>
      <c r="B11" s="247" t="str">
        <f t="shared" si="1"/>
        <v>MO ČRS Mělník - Colmic</v>
      </c>
      <c r="C11" s="186">
        <f t="shared" si="2"/>
        <v>8</v>
      </c>
      <c r="D11" s="186">
        <f t="shared" si="2"/>
        <v>12</v>
      </c>
      <c r="E11" s="186">
        <f t="shared" si="2"/>
        <v>12</v>
      </c>
      <c r="F11" s="186">
        <f t="shared" si="2"/>
        <v>12</v>
      </c>
      <c r="G11" s="185">
        <v>8</v>
      </c>
      <c r="H11" s="238">
        <v>8</v>
      </c>
      <c r="I11" s="237" t="str">
        <f>Soupisky!$M14</f>
        <v>MO ČRS Mělník - Colmic</v>
      </c>
      <c r="J11" s="236">
        <v>8</v>
      </c>
      <c r="K11" s="236">
        <v>6</v>
      </c>
      <c r="N11" t="s">
        <v>287</v>
      </c>
    </row>
    <row r="12" spans="1:14" ht="24" customHeight="1" x14ac:dyDescent="0.2">
      <c r="A12" s="184">
        <f t="shared" si="0"/>
        <v>7</v>
      </c>
      <c r="B12" s="247" t="str">
        <f t="shared" si="1"/>
        <v>MO MRS Třebíč - SENSAS</v>
      </c>
      <c r="C12" s="186">
        <f t="shared" si="2"/>
        <v>9</v>
      </c>
      <c r="D12" s="186">
        <f t="shared" si="2"/>
        <v>1</v>
      </c>
      <c r="E12" s="186">
        <f t="shared" si="2"/>
        <v>1</v>
      </c>
      <c r="F12" s="186">
        <f t="shared" si="2"/>
        <v>1</v>
      </c>
      <c r="G12" s="185">
        <v>9</v>
      </c>
      <c r="H12" s="238">
        <v>9</v>
      </c>
      <c r="I12" s="237" t="str">
        <f>Soupisky!$M13</f>
        <v>MO ČRS Jindřichův Hradec AWAS DRENNAN</v>
      </c>
      <c r="J12" s="236">
        <v>4</v>
      </c>
      <c r="K12" s="236">
        <v>7</v>
      </c>
      <c r="N12" t="s">
        <v>288</v>
      </c>
    </row>
    <row r="13" spans="1:14" ht="24" customHeight="1" x14ac:dyDescent="0.2">
      <c r="A13" s="184">
        <f t="shared" si="0"/>
        <v>3</v>
      </c>
      <c r="B13" s="247" t="str">
        <f t="shared" si="1"/>
        <v>MO ČRS NOVÉ STRAŠECÍ - MAVER</v>
      </c>
      <c r="C13" s="186">
        <f t="shared" si="2"/>
        <v>10</v>
      </c>
      <c r="D13" s="186">
        <f t="shared" si="2"/>
        <v>2</v>
      </c>
      <c r="E13" s="186">
        <f t="shared" si="2"/>
        <v>2</v>
      </c>
      <c r="F13" s="186">
        <f t="shared" si="2"/>
        <v>2</v>
      </c>
      <c r="G13" s="185">
        <v>10</v>
      </c>
      <c r="H13" s="238">
        <v>10</v>
      </c>
      <c r="I13" s="237" t="str">
        <f>Soupisky!$M8</f>
        <v>MO Kolín RIVE</v>
      </c>
      <c r="J13" s="236">
        <v>2</v>
      </c>
      <c r="K13" s="236">
        <v>11</v>
      </c>
      <c r="N13" t="s">
        <v>289</v>
      </c>
    </row>
    <row r="14" spans="1:14" ht="24" customHeight="1" x14ac:dyDescent="0.2">
      <c r="A14" s="184">
        <f t="shared" si="0"/>
        <v>4</v>
      </c>
      <c r="B14" s="248" t="str">
        <f t="shared" si="1"/>
        <v>MO ČRS Jindřichův Hradec „A“</v>
      </c>
      <c r="C14" s="186">
        <f t="shared" si="2"/>
        <v>11</v>
      </c>
      <c r="D14" s="186">
        <f t="shared" si="2"/>
        <v>3</v>
      </c>
      <c r="E14" s="186">
        <f t="shared" si="2"/>
        <v>3</v>
      </c>
      <c r="F14" s="186">
        <f t="shared" si="2"/>
        <v>3</v>
      </c>
      <c r="G14" s="185">
        <v>11</v>
      </c>
      <c r="H14" s="238">
        <v>11</v>
      </c>
      <c r="I14" s="237" t="str">
        <f>Soupisky!$M4</f>
        <v>ČRS Rybářský sportovní klub Pardubice COLMIC</v>
      </c>
      <c r="J14" s="236">
        <v>7</v>
      </c>
      <c r="K14" s="236">
        <v>12</v>
      </c>
      <c r="N14" t="s">
        <v>290</v>
      </c>
    </row>
    <row r="15" spans="1:14" ht="24" customHeight="1" x14ac:dyDescent="0.2">
      <c r="A15" s="184">
        <f t="shared" si="0"/>
        <v>6</v>
      </c>
      <c r="B15" s="248" t="str">
        <f t="shared" si="1"/>
        <v>RSK LIPANI MIVARDI Třebechovice pod Orebem</v>
      </c>
      <c r="C15" s="186">
        <f t="shared" si="2"/>
        <v>12</v>
      </c>
      <c r="D15" s="186">
        <f t="shared" si="2"/>
        <v>4</v>
      </c>
      <c r="E15" s="186">
        <f t="shared" si="2"/>
        <v>4</v>
      </c>
      <c r="F15" s="186">
        <f t="shared" si="2"/>
        <v>4</v>
      </c>
      <c r="G15" s="185">
        <v>12</v>
      </c>
      <c r="H15" s="238">
        <v>12</v>
      </c>
      <c r="I15" s="237" t="str">
        <f>Soupisky!$M5</f>
        <v>RS Crazy Boys MO Hustopeče Maver</v>
      </c>
      <c r="J15" s="236">
        <v>5</v>
      </c>
      <c r="K15" s="236">
        <v>9</v>
      </c>
      <c r="N15" t="s">
        <v>291</v>
      </c>
    </row>
    <row r="16" spans="1:14" ht="20.25" customHeight="1" x14ac:dyDescent="0.2">
      <c r="A16" s="246"/>
      <c r="B16" s="246"/>
      <c r="C16" s="246"/>
      <c r="D16" s="246"/>
      <c r="E16" s="246"/>
      <c r="F16" s="246"/>
      <c r="H16" s="188"/>
      <c r="I16" s="188"/>
      <c r="J16" s="188"/>
      <c r="K16" s="188"/>
      <c r="N16" t="s">
        <v>292</v>
      </c>
    </row>
    <row r="17" spans="1:14" ht="20.25" customHeight="1" x14ac:dyDescent="0.2">
      <c r="A17" s="246"/>
      <c r="B17" s="246"/>
      <c r="C17" s="246"/>
      <c r="D17" s="246"/>
      <c r="E17" s="246"/>
      <c r="F17" s="246"/>
      <c r="H17" s="188"/>
      <c r="I17" s="189" t="s">
        <v>126</v>
      </c>
      <c r="J17" s="188"/>
      <c r="K17" s="188"/>
      <c r="N17"/>
    </row>
    <row r="18" spans="1:14" ht="18" x14ac:dyDescent="0.2">
      <c r="A18" s="242"/>
      <c r="B18" s="243" t="s">
        <v>55</v>
      </c>
      <c r="C18" s="244" t="s">
        <v>17</v>
      </c>
      <c r="D18" s="244" t="s">
        <v>41</v>
      </c>
      <c r="E18" s="244" t="s">
        <v>42</v>
      </c>
      <c r="F18" s="244" t="s">
        <v>43</v>
      </c>
      <c r="G18" s="183" t="s">
        <v>121</v>
      </c>
      <c r="H18" s="188"/>
      <c r="I18" s="190" t="s">
        <v>127</v>
      </c>
      <c r="J18" s="188"/>
      <c r="K18" s="188"/>
      <c r="N18" t="s">
        <v>293</v>
      </c>
    </row>
    <row r="19" spans="1:14" ht="24" customHeight="1" x14ac:dyDescent="0.2">
      <c r="A19" s="245">
        <f t="shared" ref="A19:A30" si="3">IF(ISNA(MATCH(G19,K:K,0)),"",INDEX(H:H,MATCH(G19,K:K,0),))</f>
        <v>4</v>
      </c>
      <c r="B19" s="248" t="str">
        <f>IF(ISNA(MATCH(A19,$H$4:$H$15,0)),"",INDEX($I$4:$I$15,MATCH(A19,$H$4:$H$15,0),))</f>
        <v>MO ČRS Jindřichův Hradec „A“</v>
      </c>
      <c r="C19" s="186">
        <f t="shared" ref="C19:F30" si="4">C4</f>
        <v>1</v>
      </c>
      <c r="D19" s="186">
        <f t="shared" si="4"/>
        <v>5</v>
      </c>
      <c r="E19" s="186">
        <f t="shared" si="4"/>
        <v>5</v>
      </c>
      <c r="F19" s="186">
        <f t="shared" si="4"/>
        <v>5</v>
      </c>
      <c r="G19" s="185">
        <v>1</v>
      </c>
      <c r="H19" s="188"/>
      <c r="I19" s="188"/>
      <c r="J19" s="188"/>
      <c r="K19" s="188"/>
      <c r="N19"/>
    </row>
    <row r="20" spans="1:14" ht="24" customHeight="1" x14ac:dyDescent="0.2">
      <c r="A20" s="245">
        <f t="shared" si="3"/>
        <v>2</v>
      </c>
      <c r="B20" s="248" t="str">
        <f t="shared" ref="B20:B30" si="5">IF(ISNA(MATCH(A20,$H$4:$H$15,0)),"",INDEX($I$4:$I$15,MATCH(A20,$H$4:$H$15,0),))</f>
        <v>ČRS MIVARDI CZ Mohelnice</v>
      </c>
      <c r="C20" s="186">
        <f t="shared" si="4"/>
        <v>2</v>
      </c>
      <c r="D20" s="186">
        <f t="shared" si="4"/>
        <v>6</v>
      </c>
      <c r="E20" s="186">
        <f t="shared" si="4"/>
        <v>6</v>
      </c>
      <c r="F20" s="186">
        <f t="shared" si="4"/>
        <v>6</v>
      </c>
      <c r="G20" s="185">
        <v>2</v>
      </c>
      <c r="H20" s="191" t="s">
        <v>128</v>
      </c>
      <c r="I20" s="188"/>
      <c r="J20" s="188"/>
      <c r="K20" s="188"/>
      <c r="N20" t="s">
        <v>294</v>
      </c>
    </row>
    <row r="21" spans="1:14" ht="24" customHeight="1" x14ac:dyDescent="0.2">
      <c r="A21" s="245">
        <f t="shared" si="3"/>
        <v>5</v>
      </c>
      <c r="B21" s="247" t="str">
        <f t="shared" si="5"/>
        <v>MRS Cortina Sensas</v>
      </c>
      <c r="C21" s="186">
        <f t="shared" si="4"/>
        <v>3</v>
      </c>
      <c r="D21" s="186">
        <f t="shared" si="4"/>
        <v>7</v>
      </c>
      <c r="E21" s="186">
        <f t="shared" si="4"/>
        <v>7</v>
      </c>
      <c r="F21" s="186">
        <f t="shared" si="4"/>
        <v>7</v>
      </c>
      <c r="G21" s="185">
        <v>3</v>
      </c>
      <c r="H21" s="194"/>
      <c r="I21" s="195"/>
      <c r="J21" s="196"/>
      <c r="K21" s="196"/>
      <c r="N21"/>
    </row>
    <row r="22" spans="1:14" ht="24" customHeight="1" x14ac:dyDescent="0.2">
      <c r="A22" s="245">
        <f t="shared" si="3"/>
        <v>7</v>
      </c>
      <c r="B22" s="247" t="str">
        <f t="shared" si="5"/>
        <v>MO MRS Třebíč - SENSAS</v>
      </c>
      <c r="C22" s="186">
        <f t="shared" si="4"/>
        <v>4</v>
      </c>
      <c r="D22" s="186">
        <f t="shared" si="4"/>
        <v>8</v>
      </c>
      <c r="E22" s="186">
        <f t="shared" si="4"/>
        <v>8</v>
      </c>
      <c r="F22" s="186">
        <f t="shared" si="4"/>
        <v>8</v>
      </c>
      <c r="G22" s="185">
        <v>4</v>
      </c>
      <c r="H22" s="194"/>
      <c r="I22" s="195"/>
      <c r="J22" s="196"/>
      <c r="K22" s="196"/>
      <c r="N22" t="s">
        <v>295</v>
      </c>
    </row>
    <row r="23" spans="1:14" ht="24" customHeight="1" x14ac:dyDescent="0.2">
      <c r="A23" s="245">
        <f t="shared" si="3"/>
        <v>3</v>
      </c>
      <c r="B23" s="247" t="str">
        <f t="shared" si="5"/>
        <v>MO ČRS NOVÉ STRAŠECÍ - MAVER</v>
      </c>
      <c r="C23" s="186">
        <f t="shared" si="4"/>
        <v>5</v>
      </c>
      <c r="D23" s="186">
        <f t="shared" si="4"/>
        <v>9</v>
      </c>
      <c r="E23" s="186">
        <f t="shared" si="4"/>
        <v>9</v>
      </c>
      <c r="F23" s="186">
        <f t="shared" si="4"/>
        <v>9</v>
      </c>
      <c r="G23" s="185">
        <v>5</v>
      </c>
      <c r="H23" s="194"/>
      <c r="I23" s="195"/>
      <c r="J23" s="196"/>
      <c r="K23" s="196"/>
      <c r="N23" t="s">
        <v>296</v>
      </c>
    </row>
    <row r="24" spans="1:14" ht="24" customHeight="1" x14ac:dyDescent="0.2">
      <c r="A24" s="245">
        <f t="shared" si="3"/>
        <v>8</v>
      </c>
      <c r="B24" s="247" t="str">
        <f t="shared" si="5"/>
        <v>MO ČRS Mělník - Colmic</v>
      </c>
      <c r="C24" s="186">
        <f t="shared" si="4"/>
        <v>6</v>
      </c>
      <c r="D24" s="186">
        <f t="shared" si="4"/>
        <v>10</v>
      </c>
      <c r="E24" s="186">
        <f t="shared" si="4"/>
        <v>10</v>
      </c>
      <c r="F24" s="186">
        <f t="shared" si="4"/>
        <v>10</v>
      </c>
      <c r="G24" s="185">
        <v>6</v>
      </c>
      <c r="H24" s="195"/>
      <c r="I24" s="195"/>
      <c r="J24" s="196"/>
      <c r="K24" s="196"/>
    </row>
    <row r="25" spans="1:14" ht="24" customHeight="1" x14ac:dyDescent="0.2">
      <c r="A25" s="245">
        <f t="shared" si="3"/>
        <v>9</v>
      </c>
      <c r="B25" s="248" t="str">
        <f t="shared" si="5"/>
        <v>MO ČRS Jindřichův Hradec AWAS DRENNAN</v>
      </c>
      <c r="C25" s="186">
        <f t="shared" si="4"/>
        <v>7</v>
      </c>
      <c r="D25" s="186">
        <f t="shared" si="4"/>
        <v>11</v>
      </c>
      <c r="E25" s="186">
        <f t="shared" si="4"/>
        <v>11</v>
      </c>
      <c r="F25" s="186">
        <f t="shared" si="4"/>
        <v>11</v>
      </c>
      <c r="G25" s="185">
        <v>7</v>
      </c>
      <c r="H25" s="193" t="s">
        <v>129</v>
      </c>
      <c r="I25" s="192"/>
      <c r="J25" s="188"/>
      <c r="K25" s="188"/>
    </row>
    <row r="26" spans="1:14" ht="24" customHeight="1" x14ac:dyDescent="0.2">
      <c r="A26" s="245">
        <f t="shared" si="3"/>
        <v>1</v>
      </c>
      <c r="B26" s="248" t="str">
        <f t="shared" si="5"/>
        <v>MRS Uherské Hradiště PRESTON</v>
      </c>
      <c r="C26" s="186">
        <f t="shared" si="4"/>
        <v>8</v>
      </c>
      <c r="D26" s="186">
        <f t="shared" si="4"/>
        <v>12</v>
      </c>
      <c r="E26" s="186">
        <f t="shared" si="4"/>
        <v>12</v>
      </c>
      <c r="F26" s="186">
        <f t="shared" si="4"/>
        <v>12</v>
      </c>
      <c r="G26" s="185">
        <v>8</v>
      </c>
      <c r="H26" s="194"/>
      <c r="I26" s="195"/>
      <c r="J26" s="196"/>
      <c r="K26" s="196"/>
    </row>
    <row r="27" spans="1:14" ht="24" customHeight="1" x14ac:dyDescent="0.2">
      <c r="A27" s="245">
        <f t="shared" si="3"/>
        <v>12</v>
      </c>
      <c r="B27" s="248" t="str">
        <f t="shared" si="5"/>
        <v>RS Crazy Boys MO Hustopeče Maver</v>
      </c>
      <c r="C27" s="186">
        <f t="shared" si="4"/>
        <v>9</v>
      </c>
      <c r="D27" s="186">
        <f t="shared" si="4"/>
        <v>1</v>
      </c>
      <c r="E27" s="186">
        <f t="shared" si="4"/>
        <v>1</v>
      </c>
      <c r="F27" s="186">
        <f t="shared" si="4"/>
        <v>1</v>
      </c>
      <c r="G27" s="185">
        <v>9</v>
      </c>
      <c r="H27" s="194"/>
      <c r="I27" s="195"/>
      <c r="J27" s="196"/>
      <c r="K27" s="196"/>
    </row>
    <row r="28" spans="1:14" ht="24" customHeight="1" x14ac:dyDescent="0.2">
      <c r="A28" s="245">
        <f t="shared" si="3"/>
        <v>6</v>
      </c>
      <c r="B28" s="248" t="str">
        <f t="shared" si="5"/>
        <v>RSK LIPANI MIVARDI Třebechovice pod Orebem</v>
      </c>
      <c r="C28" s="186">
        <f t="shared" si="4"/>
        <v>10</v>
      </c>
      <c r="D28" s="186">
        <f t="shared" si="4"/>
        <v>2</v>
      </c>
      <c r="E28" s="186">
        <f t="shared" si="4"/>
        <v>2</v>
      </c>
      <c r="F28" s="186">
        <f t="shared" si="4"/>
        <v>2</v>
      </c>
      <c r="G28" s="185">
        <v>10</v>
      </c>
      <c r="H28" s="194"/>
      <c r="I28" s="196"/>
      <c r="J28" s="196"/>
      <c r="K28" s="196"/>
    </row>
    <row r="29" spans="1:14" ht="24" customHeight="1" x14ac:dyDescent="0.2">
      <c r="A29" s="245">
        <f t="shared" si="3"/>
        <v>10</v>
      </c>
      <c r="B29" s="247" t="str">
        <f t="shared" si="5"/>
        <v>MO Kolín RIVE</v>
      </c>
      <c r="C29" s="186">
        <f t="shared" si="4"/>
        <v>11</v>
      </c>
      <c r="D29" s="186">
        <f t="shared" si="4"/>
        <v>3</v>
      </c>
      <c r="E29" s="186">
        <f t="shared" si="4"/>
        <v>3</v>
      </c>
      <c r="F29" s="186">
        <f t="shared" si="4"/>
        <v>3</v>
      </c>
      <c r="G29" s="185">
        <v>11</v>
      </c>
      <c r="H29" s="196"/>
      <c r="I29" s="196"/>
      <c r="J29" s="196"/>
      <c r="K29" s="196"/>
    </row>
    <row r="30" spans="1:14" ht="24" customHeight="1" x14ac:dyDescent="0.2">
      <c r="A30" s="245">
        <f t="shared" si="3"/>
        <v>11</v>
      </c>
      <c r="B30" s="247" t="str">
        <f t="shared" si="5"/>
        <v>ČRS Rybářský sportovní klub Pardubice COLMIC</v>
      </c>
      <c r="C30" s="186">
        <f t="shared" si="4"/>
        <v>12</v>
      </c>
      <c r="D30" s="186">
        <f t="shared" si="4"/>
        <v>4</v>
      </c>
      <c r="E30" s="186">
        <f t="shared" si="4"/>
        <v>4</v>
      </c>
      <c r="F30" s="186">
        <f t="shared" si="4"/>
        <v>4</v>
      </c>
      <c r="G30" s="185">
        <v>12</v>
      </c>
      <c r="H30" s="196"/>
      <c r="I30" s="196"/>
      <c r="J30" s="196"/>
      <c r="K30" s="196"/>
    </row>
    <row r="31" spans="1:14" ht="20.25" customHeight="1" x14ac:dyDescent="0.2"/>
    <row r="32" spans="1:14" ht="20.25" customHeight="1" x14ac:dyDescent="0.2"/>
    <row r="33" spans="9:9" ht="20.25" customHeight="1" x14ac:dyDescent="0.2">
      <c r="I33" s="187"/>
    </row>
    <row r="34" spans="9:9" ht="20.25" customHeight="1" x14ac:dyDescent="0.2"/>
  </sheetData>
  <sheetProtection selectLockedCells="1" autoFilter="0"/>
  <autoFilter ref="H3:K15">
    <sortState ref="H4:K15">
      <sortCondition ref="H3:H15"/>
    </sortState>
  </autoFilter>
  <mergeCells count="3">
    <mergeCell ref="A1:A2"/>
    <mergeCell ref="B1:B2"/>
    <mergeCell ref="H2:K2"/>
  </mergeCells>
  <conditionalFormatting sqref="B4:B15">
    <cfRule type="duplicateValues" dxfId="177" priority="1" stopIfTrue="1"/>
  </conditionalFormatting>
  <conditionalFormatting sqref="B19:B30">
    <cfRule type="duplicateValues" dxfId="176" priority="2" stopIfTrue="1"/>
  </conditionalFormatting>
  <pageMargins left="0.43307086614173229" right="0.35433070866141736" top="0.59055118110236227" bottom="0.98425196850393704" header="0.31496062992125984" footer="0.51181102362204722"/>
  <pageSetup paperSize="9"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3">
    <pageSetUpPr fitToPage="1"/>
  </sheetPr>
  <dimension ref="A1:BS57"/>
  <sheetViews>
    <sheetView showGridLines="0" view="pageBreakPreview" topLeftCell="A5" zoomScale="85" zoomScaleNormal="100" zoomScaleSheetLayoutView="85" workbookViewId="0">
      <pane xSplit="2" ySplit="3" topLeftCell="C8" activePane="bottomRight" state="frozen"/>
      <selection activeCell="A3" sqref="A3:A4"/>
      <selection pane="topRight" activeCell="A3" sqref="A3:A4"/>
      <selection pane="bottomLeft" activeCell="A3" sqref="A3:A4"/>
      <selection pane="bottomRight" activeCell="A3" sqref="A3:A4"/>
    </sheetView>
  </sheetViews>
  <sheetFormatPr defaultColWidth="9.140625" defaultRowHeight="12.75" x14ac:dyDescent="0.2"/>
  <cols>
    <col min="1" max="1" width="6.28515625" style="41" bestFit="1" customWidth="1"/>
    <col min="2" max="2" width="15.5703125" style="85" customWidth="1"/>
    <col min="3" max="3" width="6.140625" style="41" customWidth="1"/>
    <col min="4" max="4" width="21" style="41" customWidth="1"/>
    <col min="5" max="5" width="3.5703125" style="41" customWidth="1"/>
    <col min="6" max="6" width="3.85546875" style="41" customWidth="1"/>
    <col min="7" max="7" width="7" style="102" bestFit="1" customWidth="1"/>
    <col min="8" max="8" width="5.85546875" style="41" customWidth="1"/>
    <col min="9" max="9" width="7.85546875" style="102" customWidth="1"/>
    <col min="10" max="10" width="6.140625" style="102" customWidth="1"/>
    <col min="11" max="11" width="6.5703125" style="102" customWidth="1"/>
    <col min="12" max="12" width="5.7109375" style="102" customWidth="1"/>
    <col min="13" max="13" width="21" style="102" customWidth="1"/>
    <col min="14" max="14" width="3.5703125" style="41" customWidth="1"/>
    <col min="15" max="15" width="3.85546875" style="41" customWidth="1"/>
    <col min="16" max="16" width="7" style="102" bestFit="1" customWidth="1"/>
    <col min="17" max="17" width="5.85546875" style="41" customWidth="1"/>
    <col min="18" max="18" width="7.85546875" style="102" customWidth="1"/>
    <col min="19" max="19" width="6.140625" style="102" customWidth="1"/>
    <col min="20" max="20" width="6.5703125" style="102" customWidth="1"/>
    <col min="21" max="22" width="3.140625" style="41" hidden="1" customWidth="1"/>
    <col min="23" max="23" width="54" style="40" hidden="1" customWidth="1"/>
    <col min="24" max="24" width="9.7109375" style="102" customWidth="1"/>
    <col min="25" max="25" width="6.140625" style="41" customWidth="1"/>
    <col min="26" max="26" width="7.140625" style="41" customWidth="1"/>
    <col min="27" max="27" width="2.85546875" style="41" hidden="1" customWidth="1"/>
    <col min="28" max="28" width="12" style="99" bestFit="1" customWidth="1"/>
    <col min="29" max="30" width="9.140625" style="99"/>
    <col min="31" max="31" width="28.42578125" style="86" bestFit="1" customWidth="1"/>
    <col min="32" max="32" width="9.140625" style="99"/>
    <col min="33" max="33" width="28.42578125" style="86" bestFit="1" customWidth="1"/>
    <col min="34" max="34" width="9.140625" style="99"/>
    <col min="35" max="35" width="28.42578125" style="86" bestFit="1" customWidth="1"/>
    <col min="36" max="36" width="9.140625" style="99"/>
    <col min="37" max="37" width="28.42578125" style="86" bestFit="1" customWidth="1"/>
    <col min="38" max="38" width="9.140625" style="99"/>
    <col min="39" max="39" width="28.42578125" style="86" bestFit="1" customWidth="1"/>
    <col min="40" max="40" width="9.140625" style="99"/>
    <col min="41" max="41" width="28.42578125" style="86" bestFit="1" customWidth="1"/>
    <col min="42" max="42" width="9.140625" style="99"/>
    <col min="43" max="43" width="28.42578125" style="86" bestFit="1" customWidth="1"/>
    <col min="44" max="44" width="9.140625" style="99"/>
    <col min="45" max="45" width="28.42578125" style="86" bestFit="1" customWidth="1"/>
    <col min="46" max="46" width="9.140625" style="99"/>
    <col min="47" max="47" width="28.42578125" style="86" bestFit="1" customWidth="1"/>
    <col min="48" max="48" width="9.140625" style="99"/>
    <col min="49" max="49" width="28.42578125" style="86" bestFit="1" customWidth="1"/>
    <col min="50" max="50" width="9.140625" style="99"/>
    <col min="51" max="51" width="28.42578125" style="86" bestFit="1" customWidth="1"/>
    <col min="52" max="52" width="9.140625" style="99"/>
    <col min="53" max="53" width="28.42578125" style="86" bestFit="1" customWidth="1"/>
    <col min="54" max="54" width="9.140625" style="99"/>
    <col min="55" max="55" width="28.42578125" style="86" bestFit="1" customWidth="1"/>
    <col min="56" max="61" width="9.140625" style="41"/>
    <col min="62" max="62" width="9.42578125" style="41" bestFit="1" customWidth="1"/>
    <col min="63" max="16384" width="9.140625" style="41"/>
  </cols>
  <sheetData>
    <row r="1" spans="1:71" s="85" customFormat="1" ht="18" x14ac:dyDescent="0.25">
      <c r="A1" s="351" t="s">
        <v>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</row>
    <row r="2" spans="1:71" s="37" customFormat="1" ht="15" x14ac:dyDescent="0.2">
      <c r="B2" s="43" t="str">
        <f>CONCATENATE("Místo konání: ",'2k - Základní list'!E2)</f>
        <v xml:space="preserve">Místo konání: 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38"/>
      <c r="O2" s="38"/>
      <c r="P2" s="345" t="str">
        <f>CONCATENATE("Pořadatel: ",'2k - Základní list'!E5)</f>
        <v xml:space="preserve">Pořadatel: </v>
      </c>
      <c r="Q2" s="345"/>
      <c r="R2" s="345"/>
      <c r="S2" s="345"/>
      <c r="T2" s="345"/>
      <c r="W2" s="88"/>
      <c r="X2" s="88"/>
      <c r="Y2" s="88"/>
      <c r="Z2" s="88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</row>
    <row r="3" spans="1:71" s="37" customFormat="1" ht="15" x14ac:dyDescent="0.2">
      <c r="A3" s="38"/>
      <c r="B3" s="43" t="str">
        <f ca="1">CONCATENATE("Druh závodu: ",'2k - Základní list'!$E$3," ",'2k - Základní list'!$G$3)</f>
        <v>Druh závodu: 1. liga 2. kolo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38"/>
      <c r="O3" s="38"/>
      <c r="P3" s="345" t="str">
        <f>CONCATENATE("Hlavní rozhodčí: ",'2k - Základní list'!E6)</f>
        <v xml:space="preserve">Hlavní rozhodčí: </v>
      </c>
      <c r="Q3" s="345"/>
      <c r="R3" s="345"/>
      <c r="S3" s="345"/>
      <c r="T3" s="345"/>
      <c r="W3" s="88"/>
      <c r="X3" s="88"/>
      <c r="Y3" s="88"/>
      <c r="Z3" s="88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</row>
    <row r="4" spans="1:71" s="37" customFormat="1" ht="13.5" thickBot="1" x14ac:dyDescent="0.25">
      <c r="A4" s="38"/>
      <c r="B4" s="42" t="str">
        <f>CONCATENATE("Datum konání: ",'2k - Základní list'!D4," - ",'2k - Základní list'!F4)</f>
        <v xml:space="preserve">Datum konání:  - 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38"/>
      <c r="O4" s="38"/>
      <c r="P4" s="90"/>
      <c r="Q4" s="38"/>
      <c r="R4" s="90"/>
      <c r="S4" s="90"/>
      <c r="T4" s="90"/>
      <c r="W4" s="88"/>
      <c r="X4" s="90"/>
      <c r="Y4" s="38"/>
      <c r="Z4" s="38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</row>
    <row r="5" spans="1:71" s="94" customFormat="1" ht="24" customHeight="1" x14ac:dyDescent="0.2">
      <c r="A5" s="314" t="s">
        <v>39</v>
      </c>
      <c r="B5" s="316" t="s">
        <v>15</v>
      </c>
      <c r="C5" s="318" t="s">
        <v>113</v>
      </c>
      <c r="D5" s="319"/>
      <c r="E5" s="319"/>
      <c r="F5" s="319"/>
      <c r="G5" s="319"/>
      <c r="H5" s="319"/>
      <c r="I5" s="319"/>
      <c r="J5" s="319"/>
      <c r="K5" s="320"/>
      <c r="L5" s="318" t="s">
        <v>114</v>
      </c>
      <c r="M5" s="348"/>
      <c r="N5" s="348"/>
      <c r="O5" s="348"/>
      <c r="P5" s="348"/>
      <c r="Q5" s="348"/>
      <c r="R5" s="348"/>
      <c r="S5" s="348"/>
      <c r="T5" s="349"/>
      <c r="U5" s="91" t="s">
        <v>18</v>
      </c>
      <c r="V5" s="92" t="s">
        <v>19</v>
      </c>
      <c r="W5" s="93" t="s">
        <v>47</v>
      </c>
      <c r="X5" s="354" t="s">
        <v>45</v>
      </c>
      <c r="Y5" s="355"/>
      <c r="Z5" s="356"/>
      <c r="AB5" s="95" t="s">
        <v>71</v>
      </c>
      <c r="AC5" s="95">
        <v>4</v>
      </c>
      <c r="AD5" s="95"/>
      <c r="AE5" s="96"/>
      <c r="AF5" s="95"/>
      <c r="AG5" s="96"/>
      <c r="AH5" s="95"/>
      <c r="AI5" s="96"/>
      <c r="AJ5" s="95"/>
      <c r="AK5" s="96"/>
      <c r="AL5" s="95"/>
      <c r="AM5" s="96"/>
      <c r="AN5" s="95"/>
      <c r="AO5" s="96"/>
      <c r="AP5" s="95"/>
      <c r="AQ5" s="96"/>
      <c r="AR5" s="95"/>
      <c r="AS5" s="96"/>
      <c r="AT5" s="95"/>
      <c r="AU5" s="96"/>
      <c r="AV5" s="95"/>
      <c r="AW5" s="96"/>
      <c r="AX5" s="95"/>
      <c r="AY5" s="96"/>
      <c r="AZ5" s="95"/>
      <c r="BA5" s="96"/>
      <c r="BB5" s="95"/>
      <c r="BC5" s="96"/>
    </row>
    <row r="6" spans="1:71" s="94" customFormat="1" x14ac:dyDescent="0.2">
      <c r="A6" s="315"/>
      <c r="B6" s="317"/>
      <c r="C6" s="321" t="s">
        <v>4</v>
      </c>
      <c r="D6" s="325" t="s">
        <v>29</v>
      </c>
      <c r="E6" s="323" t="s">
        <v>0</v>
      </c>
      <c r="F6" s="324"/>
      <c r="G6" s="323" t="s">
        <v>118</v>
      </c>
      <c r="H6" s="324"/>
      <c r="I6" s="323" t="s">
        <v>40</v>
      </c>
      <c r="J6" s="327"/>
      <c r="K6" s="328"/>
      <c r="L6" s="321" t="s">
        <v>4</v>
      </c>
      <c r="M6" s="325" t="s">
        <v>29</v>
      </c>
      <c r="N6" s="346" t="str">
        <f>E6</f>
        <v>Sektor</v>
      </c>
      <c r="O6" s="347"/>
      <c r="P6" s="323" t="s">
        <v>118</v>
      </c>
      <c r="Q6" s="347"/>
      <c r="R6" s="323" t="s">
        <v>40</v>
      </c>
      <c r="S6" s="346"/>
      <c r="T6" s="352"/>
      <c r="U6" s="91"/>
      <c r="V6" s="92"/>
      <c r="W6" s="93"/>
      <c r="X6" s="357"/>
      <c r="Y6" s="358"/>
      <c r="Z6" s="359"/>
      <c r="AB6" s="95" t="s">
        <v>72</v>
      </c>
      <c r="AC6" s="95">
        <v>12</v>
      </c>
      <c r="AD6" s="95"/>
      <c r="AE6" s="96"/>
      <c r="AF6" s="95"/>
      <c r="AG6" s="96"/>
      <c r="AH6" s="95"/>
      <c r="AI6" s="96"/>
      <c r="AJ6" s="95"/>
      <c r="AK6" s="96"/>
      <c r="AL6" s="95"/>
      <c r="AM6" s="96"/>
      <c r="AN6" s="95"/>
      <c r="AO6" s="96"/>
      <c r="AP6" s="95"/>
      <c r="AQ6" s="96"/>
      <c r="AR6" s="95"/>
      <c r="AS6" s="96"/>
      <c r="AT6" s="95"/>
      <c r="AU6" s="96"/>
      <c r="AV6" s="95"/>
      <c r="AW6" s="96"/>
      <c r="AX6" s="95"/>
      <c r="AY6" s="96"/>
      <c r="AZ6" s="95"/>
      <c r="BA6" s="96"/>
      <c r="BB6" s="95"/>
      <c r="BC6" s="96"/>
    </row>
    <row r="7" spans="1:71" s="94" customFormat="1" ht="18.75" thickBot="1" x14ac:dyDescent="0.25">
      <c r="A7" s="315"/>
      <c r="B7" s="317"/>
      <c r="C7" s="322"/>
      <c r="D7" s="326"/>
      <c r="E7" s="132" t="s">
        <v>6</v>
      </c>
      <c r="F7" s="123" t="s">
        <v>5</v>
      </c>
      <c r="G7" s="133" t="s">
        <v>1</v>
      </c>
      <c r="H7" s="133" t="s">
        <v>14</v>
      </c>
      <c r="I7" s="133" t="s">
        <v>1</v>
      </c>
      <c r="J7" s="133" t="s">
        <v>3</v>
      </c>
      <c r="K7" s="134" t="s">
        <v>2</v>
      </c>
      <c r="L7" s="350"/>
      <c r="M7" s="353"/>
      <c r="N7" s="132" t="str">
        <f>E7</f>
        <v>sk</v>
      </c>
      <c r="O7" s="123" t="str">
        <f>F7</f>
        <v>čís</v>
      </c>
      <c r="P7" s="133" t="s">
        <v>1</v>
      </c>
      <c r="Q7" s="133" t="s">
        <v>14</v>
      </c>
      <c r="R7" s="133" t="s">
        <v>1</v>
      </c>
      <c r="S7" s="133" t="s">
        <v>3</v>
      </c>
      <c r="T7" s="134" t="s">
        <v>2</v>
      </c>
      <c r="U7" s="91"/>
      <c r="V7" s="92"/>
      <c r="W7" s="93"/>
      <c r="X7" s="133" t="s">
        <v>1</v>
      </c>
      <c r="Y7" s="133" t="s">
        <v>3</v>
      </c>
      <c r="Z7" s="134" t="s">
        <v>2</v>
      </c>
      <c r="AB7" s="95"/>
      <c r="AC7" s="105"/>
      <c r="AD7" s="95"/>
      <c r="AE7" s="96"/>
      <c r="AF7" s="95"/>
      <c r="AG7" s="96"/>
      <c r="AH7" s="95"/>
      <c r="AI7" s="96"/>
      <c r="AJ7" s="95"/>
      <c r="AK7" s="96"/>
      <c r="AL7" s="95"/>
      <c r="AM7" s="96"/>
      <c r="AN7" s="95"/>
      <c r="AO7" s="96"/>
      <c r="AP7" s="95"/>
      <c r="AQ7" s="96"/>
      <c r="AR7" s="95"/>
      <c r="AS7" s="96"/>
      <c r="AT7" s="95"/>
      <c r="AU7" s="96"/>
      <c r="AV7" s="95"/>
      <c r="AW7" s="96"/>
      <c r="AX7" s="95"/>
      <c r="AY7" s="96"/>
      <c r="AZ7" s="95"/>
      <c r="BA7" s="96"/>
      <c r="BB7" s="95"/>
      <c r="BC7" s="96"/>
    </row>
    <row r="8" spans="1:71" s="94" customFormat="1" ht="25.5" customHeight="1" x14ac:dyDescent="0.2">
      <c r="A8" s="335" t="str">
        <f>IF(INDEX('2k - LOS'!$H$4:$H$15,MATCH(B8,'2k - LOS'!$I$4:$I$15,0),)=0,"",INDEX('2k - LOS'!$H$4:$H$15,MATCH(B8,'2k - LOS'!$I$4:$I$15,0),))</f>
        <v/>
      </c>
      <c r="B8" s="329" t="str">
        <f>Soupisky!$M4</f>
        <v>ČRS Rybářský sportovní klub Pardubice COLMIC</v>
      </c>
      <c r="C8" s="73" t="str">
        <f>IF(D8="","",INDEX(Soupisky!$H:$H,MATCH(D8,Soupisky!$I:$I,0)))</f>
        <v/>
      </c>
      <c r="D8" s="197"/>
      <c r="E8" s="198"/>
      <c r="F8" s="199" t="str">
        <f>IF(OR(ISNA(MATCH(W8,'2k - LOS'!$B$4:$B$15,0)),ISNA(MATCH(E8,'2k - LOS'!$C$3:$F$3,0))),"",INDEX('2k - LOS'!$C$4:$F$15,MATCH(W8,'2k - LOS'!$B$4:$B$15,0),MATCH(E8,'2k - LOS'!$C$3:$F$3,0)))</f>
        <v/>
      </c>
      <c r="G8" s="24" t="str">
        <f>IF($F8="","",INDEX('2k - 1. závod'!$A:$AB,$F8+5,INDEX('2k - Základní list'!$B:$B,MATCH($E8,'2k - Základní list'!$A:$A,0),1)))</f>
        <v/>
      </c>
      <c r="H8" s="144" t="str">
        <f>IF($F8="",IF(AA8&gt;0, POCET_DRUZSTEV, ""),INDEX('2k - 1. závod'!$A:$AB,$F8+5,INDEX('2k - Základní list'!$B:$B,MATCH($E8,'2k - Základní list'!$A:$A,0),1)+3))</f>
        <v/>
      </c>
      <c r="I8" s="332" t="str">
        <f>IF(F8="","",SUM(G8:G11))</f>
        <v/>
      </c>
      <c r="J8" s="332" t="str">
        <f>IF(AA8&gt;0, SUM(H8:H11), "")</f>
        <v/>
      </c>
      <c r="K8" s="341" t="str">
        <f>IF(AA8&gt;0, RANK(J8,J:J,1), "")</f>
        <v/>
      </c>
      <c r="L8" s="73" t="str">
        <f>IF(M8="","",INDEX(Soupisky!$H:$H,MATCH(M8,Soupisky!$I:$I,0)))</f>
        <v/>
      </c>
      <c r="M8" s="208" t="str">
        <f t="shared" ref="M8:M55" si="0">IF(ISBLANK(D8),"",D8)</f>
        <v/>
      </c>
      <c r="N8" s="198"/>
      <c r="O8" s="199" t="str">
        <f>IF(OR(ISNA(MATCH(W8,'2k - LOS'!$B$19:$B$30,0)),ISNA(MATCH(N8,'2k - LOS'!$C$18:$F$18,0))),"",INDEX('2k - LOS'!$C$19:$F$30,MATCH(W8,'2k - LOS'!$B$19:$B$30,0),MATCH(N8,'2k - LOS'!$C$18:$F$18,0)))</f>
        <v/>
      </c>
      <c r="P8" s="24" t="str">
        <f>IF($O8="","",INDEX('2k - 2. závod'!$A:$AB,$O8+5,INDEX('2k - Základní list'!$B:$B,MATCH($N8,'2k - Základní list'!$A:$A,0),1)))</f>
        <v/>
      </c>
      <c r="Q8" s="144" t="str">
        <f>IF($O8="",IF(AA8&gt;0, POCET_DRUZSTEV, ""),INDEX('2k - 2. závod'!$A:$AB,$O8+5,INDEX('2k - Základní list'!$B:$B,MATCH($N8,'2k - Základní list'!$A:$A,0),1)+3))</f>
        <v/>
      </c>
      <c r="R8" s="311" t="str">
        <f>IF(O8="","",SUM(P8:P11))</f>
        <v/>
      </c>
      <c r="S8" s="311" t="str">
        <f>IF(AA8&gt;0,SUM(Q8:Q11), "")</f>
        <v/>
      </c>
      <c r="T8" s="305" t="str">
        <f>IF(AA8&gt;0, RANK(S8,S:S,1), "")</f>
        <v/>
      </c>
      <c r="U8" s="126" t="str">
        <f t="shared" ref="U8:U55" si="1">CONCATENATE(E8,F8)</f>
        <v/>
      </c>
      <c r="V8" s="126" t="str">
        <f t="shared" ref="V8:V55" si="2">CONCATENATE(N8,O8)</f>
        <v/>
      </c>
      <c r="W8" s="127" t="str">
        <f>IF(ISBLANK(B8),"",B8)</f>
        <v>ČRS Rybářský sportovní klub Pardubice COLMIC</v>
      </c>
      <c r="X8" s="308" t="str">
        <f>IF(O8="","",SUM(I8,R8))</f>
        <v/>
      </c>
      <c r="Y8" s="311" t="str">
        <f>IF(AA8&gt;0, SUM(S8,J8), "")</f>
        <v/>
      </c>
      <c r="Z8" s="305" t="str">
        <f>IF(AA8&gt;0, RANK(Y8,Y:Y,1), "")</f>
        <v/>
      </c>
      <c r="AA8" s="304">
        <f>IF(AND(D8="",D9="",D10="",D11=""), 0, 1)</f>
        <v>0</v>
      </c>
      <c r="AB8" s="95"/>
      <c r="AC8" s="95"/>
      <c r="AD8" s="95"/>
      <c r="AE8" s="96"/>
      <c r="AF8" s="95"/>
      <c r="AG8" s="96"/>
      <c r="AH8" s="95"/>
      <c r="AI8" s="96"/>
      <c r="AJ8" s="95"/>
      <c r="AK8" s="96"/>
      <c r="AL8" s="95"/>
      <c r="AM8" s="96"/>
      <c r="AN8" s="95"/>
      <c r="AO8" s="96"/>
      <c r="AP8" s="95"/>
      <c r="AQ8" s="96"/>
      <c r="AR8" s="95"/>
      <c r="AS8" s="96"/>
      <c r="AT8" s="95"/>
      <c r="AU8" s="96"/>
      <c r="AV8" s="95"/>
      <c r="AW8" s="96"/>
      <c r="AX8" s="95"/>
      <c r="AY8" s="96"/>
      <c r="AZ8" s="95"/>
      <c r="BA8" s="96"/>
      <c r="BB8" s="95"/>
      <c r="BC8" s="96"/>
      <c r="BR8" s="94" t="str">
        <f t="shared" ref="BR8:BR55" si="3">CONCATENATE(E8,F8)</f>
        <v/>
      </c>
      <c r="BS8" s="94" t="str">
        <f t="shared" ref="BS8:BS55" si="4">CONCATENATE(N8,O8)</f>
        <v/>
      </c>
    </row>
    <row r="9" spans="1:71" s="94" customFormat="1" ht="25.5" customHeight="1" x14ac:dyDescent="0.2">
      <c r="A9" s="336"/>
      <c r="B9" s="330"/>
      <c r="C9" s="74" t="str">
        <f>IF(D9="","",INDEX(Soupisky!$H:$H,MATCH(D9,Soupisky!$I:$I,0)))</f>
        <v/>
      </c>
      <c r="D9" s="200"/>
      <c r="E9" s="201"/>
      <c r="F9" s="202" t="str">
        <f>IF(OR(ISNA(MATCH(W9,'2k - LOS'!$B$4:$B$15,0)),ISNA(MATCH(E9,'2k - LOS'!$C$3:$F$3,0))),"",INDEX('2k - LOS'!$C$4:$F$15,MATCH(W9,'2k - LOS'!$B$4:$B$15,0),MATCH(E9,'2k - LOS'!$C$3:$F$3,0)))</f>
        <v/>
      </c>
      <c r="G9" s="25" t="str">
        <f>IF($F9="","",INDEX('2k - 1. závod'!$A:$AB,$F9+5,INDEX('2k - Základní list'!$B:$B,MATCH($E9,'2k - Základní list'!$A:$A,0),1)))</f>
        <v/>
      </c>
      <c r="H9" s="145" t="str">
        <f>IF($F9="",IF(AA8&gt;0, POCET_DRUZSTEV, ""),INDEX('2k - 1. závod'!$A:$AB,$F9+5,INDEX('2k - Základní list'!$B:$B,MATCH($E9,'2k - Základní list'!$A:$A,0),1)+3))</f>
        <v/>
      </c>
      <c r="I9" s="333"/>
      <c r="J9" s="333"/>
      <c r="K9" s="342"/>
      <c r="L9" s="74" t="str">
        <f>IF(M9="","",INDEX(Soupisky!$H:$H,MATCH(M9,Soupisky!$I:$I,0)))</f>
        <v/>
      </c>
      <c r="M9" s="200" t="str">
        <f t="shared" si="0"/>
        <v/>
      </c>
      <c r="N9" s="201"/>
      <c r="O9" s="202" t="str">
        <f>IF(OR(ISNA(MATCH(W9,'2k - LOS'!$B$19:$B$30,0)),ISNA(MATCH(N9,'2k - LOS'!$C$18:$F$18,0))),"",INDEX('2k - LOS'!$C$19:$F$30,MATCH(W9,'2k - LOS'!$B$19:$B$30,0),MATCH(N9,'2k - LOS'!$C$18:$F$18,0)))</f>
        <v/>
      </c>
      <c r="P9" s="25" t="str">
        <f>IF($O9="","",INDEX('2k - 2. závod'!$A:$AB,$O9+5,INDEX('2k - Základní list'!$B:$B,MATCH($N9,'2k - Základní list'!$A:$A,0),1)))</f>
        <v/>
      </c>
      <c r="Q9" s="145" t="str">
        <f>IF($O9="",IF(AA8&gt;0, POCET_DRUZSTEV, ""),INDEX('2k - 2. závod'!$A:$AB,$O9+5,INDEX('2k - Základní list'!$B:$B,MATCH($N9,'2k - Základní list'!$A:$A,0),1)+3))</f>
        <v/>
      </c>
      <c r="R9" s="312"/>
      <c r="S9" s="312"/>
      <c r="T9" s="306"/>
      <c r="U9" s="128" t="str">
        <f t="shared" si="1"/>
        <v/>
      </c>
      <c r="V9" s="128" t="str">
        <f t="shared" si="2"/>
        <v/>
      </c>
      <c r="W9" s="129" t="str">
        <f>IF(ISBLANK(B8),"",B8)</f>
        <v>ČRS Rybářský sportovní klub Pardubice COLMIC</v>
      </c>
      <c r="X9" s="309"/>
      <c r="Y9" s="312"/>
      <c r="Z9" s="306"/>
      <c r="AA9" s="304"/>
      <c r="AB9" s="115"/>
      <c r="AC9" s="95"/>
      <c r="AD9" s="95"/>
      <c r="AE9" s="96"/>
      <c r="AF9" s="95"/>
      <c r="AG9" s="96"/>
      <c r="AH9" s="95"/>
      <c r="AI9" s="96"/>
      <c r="AJ9" s="95"/>
      <c r="AK9" s="96"/>
      <c r="AL9" s="95"/>
      <c r="AM9" s="96"/>
      <c r="AN9" s="95"/>
      <c r="AO9" s="96"/>
      <c r="AP9" s="95"/>
      <c r="AQ9" s="96"/>
      <c r="AR9" s="95"/>
      <c r="AS9" s="96"/>
      <c r="AT9" s="95"/>
      <c r="AU9" s="96"/>
      <c r="AV9" s="95"/>
      <c r="AW9" s="96"/>
      <c r="AX9" s="95"/>
      <c r="AY9" s="96"/>
      <c r="AZ9" s="95"/>
      <c r="BA9" s="96"/>
      <c r="BB9" s="95"/>
      <c r="BC9" s="96"/>
      <c r="BR9" s="94" t="str">
        <f t="shared" si="3"/>
        <v/>
      </c>
      <c r="BS9" s="94" t="str">
        <f t="shared" si="4"/>
        <v/>
      </c>
    </row>
    <row r="10" spans="1:71" s="94" customFormat="1" ht="25.5" customHeight="1" x14ac:dyDescent="0.2">
      <c r="A10" s="336"/>
      <c r="B10" s="330"/>
      <c r="C10" s="74" t="str">
        <f>IF(D10="","",INDEX(Soupisky!$H:$H,MATCH(D10,Soupisky!$I:$I,0)))</f>
        <v/>
      </c>
      <c r="D10" s="200"/>
      <c r="E10" s="203"/>
      <c r="F10" s="204" t="str">
        <f>IF(OR(ISNA(MATCH(W10,'2k - LOS'!$B$4:$B$15,0)),ISNA(MATCH(E10,'2k - LOS'!$C$3:$F$3,0))),"",INDEX('2k - LOS'!$C$4:$F$15,MATCH(W10,'2k - LOS'!$B$4:$B$15,0),MATCH(E10,'2k - LOS'!$C$3:$F$3,0)))</f>
        <v/>
      </c>
      <c r="G10" s="25" t="str">
        <f>IF($F10="","",INDEX('2k - 1. závod'!$A:$AB,$F10+5,INDEX('2k - Základní list'!$B:$B,MATCH($E10,'2k - Základní list'!$A:$A,0),1)))</f>
        <v/>
      </c>
      <c r="H10" s="145" t="str">
        <f>IF($F10="",IF(AA8&gt;0, POCET_DRUZSTEV, ""),INDEX('2k - 1. závod'!$A:$AB,$F10+5,INDEX('2k - Základní list'!$B:$B,MATCH($E10,'2k - Základní list'!$A:$A,0),1)+3))</f>
        <v/>
      </c>
      <c r="I10" s="333"/>
      <c r="J10" s="333"/>
      <c r="K10" s="342"/>
      <c r="L10" s="74" t="str">
        <f>IF(M10="","",INDEX(Soupisky!$H:$H,MATCH(M10,Soupisky!$I:$I,0)))</f>
        <v/>
      </c>
      <c r="M10" s="200" t="str">
        <f t="shared" si="0"/>
        <v/>
      </c>
      <c r="N10" s="203"/>
      <c r="O10" s="204" t="str">
        <f>IF(OR(ISNA(MATCH(W10,'2k - LOS'!$B$19:$B$30,0)),ISNA(MATCH(N10,'2k - LOS'!$C$18:$F$18,0))),"",INDEX('2k - LOS'!$C$19:$F$30,MATCH(W10,'2k - LOS'!$B$19:$B$30,0),MATCH(N10,'2k - LOS'!$C$18:$F$18,0)))</f>
        <v/>
      </c>
      <c r="P10" s="25" t="str">
        <f>IF($O10="","",INDEX('2k - 2. závod'!$A:$AB,$O10+5,INDEX('2k - Základní list'!$B:$B,MATCH($N10,'2k - Základní list'!$A:$A,0),1)))</f>
        <v/>
      </c>
      <c r="Q10" s="145" t="str">
        <f>IF($O10="",IF(AA8&gt;0, POCET_DRUZSTEV, ""),INDEX('2k - 2. závod'!$A:$AB,$O10+5,INDEX('2k - Základní list'!$B:$B,MATCH($N10,'2k - Základní list'!$A:$A,0),1)+3))</f>
        <v/>
      </c>
      <c r="R10" s="312"/>
      <c r="S10" s="312"/>
      <c r="T10" s="306"/>
      <c r="U10" s="128" t="str">
        <f t="shared" si="1"/>
        <v/>
      </c>
      <c r="V10" s="128" t="str">
        <f t="shared" si="2"/>
        <v/>
      </c>
      <c r="W10" s="129" t="str">
        <f>IF(ISBLANK(B8),"",B8)</f>
        <v>ČRS Rybářský sportovní klub Pardubice COLMIC</v>
      </c>
      <c r="X10" s="309"/>
      <c r="Y10" s="312"/>
      <c r="Z10" s="306"/>
      <c r="AA10" s="304"/>
      <c r="AB10" s="116"/>
      <c r="AC10" s="95"/>
      <c r="AD10" s="95"/>
      <c r="AE10" s="96"/>
      <c r="AF10" s="95"/>
      <c r="AG10" s="96"/>
      <c r="AH10" s="95"/>
      <c r="AI10" s="96"/>
      <c r="AJ10" s="95"/>
      <c r="AK10" s="96"/>
      <c r="AL10" s="95"/>
      <c r="AM10" s="96"/>
      <c r="AN10" s="95"/>
      <c r="AO10" s="96"/>
      <c r="AP10" s="95"/>
      <c r="AQ10" s="96"/>
      <c r="AR10" s="95"/>
      <c r="AS10" s="96"/>
      <c r="AT10" s="95"/>
      <c r="AU10" s="96"/>
      <c r="AV10" s="95"/>
      <c r="AW10" s="96"/>
      <c r="AX10" s="95"/>
      <c r="AY10" s="96"/>
      <c r="AZ10" s="95"/>
      <c r="BA10" s="96"/>
      <c r="BB10" s="95"/>
      <c r="BC10" s="96"/>
      <c r="BR10" s="94" t="str">
        <f t="shared" si="3"/>
        <v/>
      </c>
      <c r="BS10" s="94" t="str">
        <f t="shared" si="4"/>
        <v/>
      </c>
    </row>
    <row r="11" spans="1:71" s="94" customFormat="1" ht="25.5" customHeight="1" thickBot="1" x14ac:dyDescent="0.25">
      <c r="A11" s="337"/>
      <c r="B11" s="331"/>
      <c r="C11" s="75" t="str">
        <f>IF(D11="","",INDEX(Soupisky!$H:$H,MATCH(D11,Soupisky!$I:$I,0)))</f>
        <v/>
      </c>
      <c r="D11" s="205"/>
      <c r="E11" s="206"/>
      <c r="F11" s="207" t="str">
        <f>IF(OR(ISNA(MATCH(W11,'2k - LOS'!$B$4:$B$15,0)),ISNA(MATCH(E11,'2k - LOS'!$C$3:$F$3,0))),"",INDEX('2k - LOS'!$C$4:$F$15,MATCH(W11,'2k - LOS'!$B$4:$B$15,0),MATCH(E11,'2k - LOS'!$C$3:$F$3,0)))</f>
        <v/>
      </c>
      <c r="G11" s="26" t="str">
        <f>IF($F11="","",INDEX('2k - 1. závod'!$A:$AB,$F11+5,INDEX('2k - Základní list'!$B:$B,MATCH($E11,'2k - Základní list'!$A:$A,0),1)))</f>
        <v/>
      </c>
      <c r="H11" s="146" t="str">
        <f>IF($F11="",IF(AA8&gt;0, POCET_DRUZSTEV, ""),INDEX('2k - 1. závod'!$A:$AB,$F11+5,INDEX('2k - Základní list'!$B:$B,MATCH($E11,'2k - Základní list'!$A:$A,0),1)+3))</f>
        <v/>
      </c>
      <c r="I11" s="334"/>
      <c r="J11" s="334"/>
      <c r="K11" s="343"/>
      <c r="L11" s="75" t="str">
        <f>IF(M11="","",INDEX(Soupisky!$H:$H,MATCH(M11,Soupisky!$I:$I,0)))</f>
        <v/>
      </c>
      <c r="M11" s="205" t="str">
        <f t="shared" si="0"/>
        <v/>
      </c>
      <c r="N11" s="206"/>
      <c r="O11" s="207" t="str">
        <f>IF(OR(ISNA(MATCH(W11,'2k - LOS'!$B$19:$B$30,0)),ISNA(MATCH(N11,'2k - LOS'!$C$18:$F$18,0))),"",INDEX('2k - LOS'!$C$19:$F$30,MATCH(W11,'2k - LOS'!$B$19:$B$30,0),MATCH(N11,'2k - LOS'!$C$18:$F$18,0)))</f>
        <v/>
      </c>
      <c r="P11" s="26" t="str">
        <f>IF($O11="","",INDEX('2k - 2. závod'!$A:$AB,$O11+5,INDEX('2k - Základní list'!$B:$B,MATCH($N11,'2k - Základní list'!$A:$A,0),1)))</f>
        <v/>
      </c>
      <c r="Q11" s="146" t="str">
        <f>IF($O11="",IF(AA8&gt;0, POCET_DRUZSTEV, ""),INDEX('2k - 2. závod'!$A:$AB,$O11+5,INDEX('2k - Základní list'!$B:$B,MATCH($N11,'2k - Základní list'!$A:$A,0),1)+3))</f>
        <v/>
      </c>
      <c r="R11" s="313"/>
      <c r="S11" s="313"/>
      <c r="T11" s="307"/>
      <c r="U11" s="130" t="str">
        <f t="shared" si="1"/>
        <v/>
      </c>
      <c r="V11" s="130" t="str">
        <f t="shared" si="2"/>
        <v/>
      </c>
      <c r="W11" s="131" t="str">
        <f>IF(ISBLANK(B8),"",B8)</f>
        <v>ČRS Rybářský sportovní klub Pardubice COLMIC</v>
      </c>
      <c r="X11" s="310"/>
      <c r="Y11" s="313"/>
      <c r="Z11" s="307"/>
      <c r="AA11" s="304"/>
      <c r="AB11" s="95"/>
      <c r="AC11" s="95"/>
      <c r="AD11" s="95"/>
      <c r="AE11" s="96"/>
      <c r="AF11" s="95"/>
      <c r="AG11" s="96"/>
      <c r="AH11" s="95"/>
      <c r="AI11" s="96"/>
      <c r="AJ11" s="95"/>
      <c r="AK11" s="96"/>
      <c r="AL11" s="95"/>
      <c r="AM11" s="96"/>
      <c r="AN11" s="95"/>
      <c r="AO11" s="96"/>
      <c r="AP11" s="95"/>
      <c r="AQ11" s="96"/>
      <c r="AR11" s="95"/>
      <c r="AS11" s="96"/>
      <c r="AT11" s="95"/>
      <c r="AU11" s="96"/>
      <c r="AV11" s="95"/>
      <c r="AW11" s="96"/>
      <c r="AX11" s="95"/>
      <c r="AY11" s="96"/>
      <c r="AZ11" s="95"/>
      <c r="BA11" s="96"/>
      <c r="BB11" s="95"/>
      <c r="BC11" s="96"/>
      <c r="BR11" s="94" t="str">
        <f t="shared" si="3"/>
        <v/>
      </c>
      <c r="BS11" s="94" t="str">
        <f t="shared" si="4"/>
        <v/>
      </c>
    </row>
    <row r="12" spans="1:71" s="94" customFormat="1" ht="25.5" customHeight="1" x14ac:dyDescent="0.2">
      <c r="A12" s="335" t="str">
        <f>IF(INDEX('2k - LOS'!$H$4:$H$15,MATCH(B12,'2k - LOS'!$I$4:$I$15,0),)=0,"",INDEX('2k - LOS'!$H$4:$H$15,MATCH(B12,'2k - LOS'!$I$4:$I$15,0),))</f>
        <v/>
      </c>
      <c r="B12" s="329" t="str">
        <f>Soupisky!$M5</f>
        <v>RS Crazy Boys MO Hustopeče Maver</v>
      </c>
      <c r="C12" s="76" t="str">
        <f>IF(D12="","",INDEX(Soupisky!$H:$H,MATCH(D12,Soupisky!$I:$I,0)))</f>
        <v/>
      </c>
      <c r="D12" s="208"/>
      <c r="E12" s="198"/>
      <c r="F12" s="199" t="str">
        <f>IF(OR(ISNA(MATCH(W12,'2k - LOS'!$B$4:$B$15,0)),ISNA(MATCH(E12,'2k - LOS'!$C$3:$F$3,0))),"",INDEX('2k - LOS'!$C$4:$F$15,MATCH(W12,'2k - LOS'!$B$4:$B$15,0),MATCH(E12,'2k - LOS'!$C$3:$F$3,0)))</f>
        <v/>
      </c>
      <c r="G12" s="24" t="str">
        <f>IF($F12="","",INDEX('2k - 1. závod'!$A:$AB,$F12+5,INDEX('2k - Základní list'!$B:$B,MATCH($E12,'2k - Základní list'!$A:$A,0),1)))</f>
        <v/>
      </c>
      <c r="H12" s="144" t="str">
        <f>IF($F12="",IF(AA12&gt;0, POCET_DRUZSTEV, ""),INDEX('2k - 1. závod'!$A:$AB,$F12+5,INDEX('2k - Základní list'!$B:$B,MATCH($E12,'2k - Základní list'!$A:$A,0),1)+3))</f>
        <v/>
      </c>
      <c r="I12" s="332" t="str">
        <f>IF(F12="","",SUM(G12:G15))</f>
        <v/>
      </c>
      <c r="J12" s="332" t="str">
        <f>IF(AA12&gt;0, SUM(H12:H15), "")</f>
        <v/>
      </c>
      <c r="K12" s="341" t="str">
        <f>IF(AA12&gt;0, RANK(J12,J:J,1), "")</f>
        <v/>
      </c>
      <c r="L12" s="76" t="str">
        <f>IF(M12="","",INDEX(Soupisky!$H:$H,MATCH(M12,Soupisky!$I:$I,0)))</f>
        <v/>
      </c>
      <c r="M12" s="208" t="str">
        <f t="shared" si="0"/>
        <v/>
      </c>
      <c r="N12" s="198"/>
      <c r="O12" s="199" t="str">
        <f>IF(OR(ISNA(MATCH(W12,'2k - LOS'!$B$19:$B$30,0)),ISNA(MATCH(N12,'2k - LOS'!$C$18:$F$18,0))),"",INDEX('2k - LOS'!$C$19:$F$30,MATCH(W12,'2k - LOS'!$B$19:$B$30,0),MATCH(N12,'2k - LOS'!$C$18:$F$18,0)))</f>
        <v/>
      </c>
      <c r="P12" s="24" t="str">
        <f>IF($O12="","",INDEX('2k - 2. závod'!$A:$AB,$O12+5,INDEX('2k - Základní list'!$B:$B,MATCH($N12,'2k - Základní list'!$A:$A,0),1)))</f>
        <v/>
      </c>
      <c r="Q12" s="144" t="str">
        <f>IF($O12="",IF(AA12&gt;0, POCET_DRUZSTEV, ""),INDEX('2k - 2. závod'!$A:$AB,$O12+5,INDEX('2k - Základní list'!$B:$B,MATCH($N12,'2k - Základní list'!$A:$A,0),1)+3))</f>
        <v/>
      </c>
      <c r="R12" s="311" t="str">
        <f>IF(O12="","",SUM(P12:P15))</f>
        <v/>
      </c>
      <c r="S12" s="311" t="str">
        <f>IF(AA12&gt;0,SUM(Q12:Q15), "")</f>
        <v/>
      </c>
      <c r="T12" s="305" t="str">
        <f>IF(AA12&gt;0, RANK(S12,S:S,1), "")</f>
        <v/>
      </c>
      <c r="U12" s="126" t="str">
        <f t="shared" si="1"/>
        <v/>
      </c>
      <c r="V12" s="126" t="str">
        <f t="shared" si="2"/>
        <v/>
      </c>
      <c r="W12" s="127" t="str">
        <f>IF(ISBLANK(B12),"",B12)</f>
        <v>RS Crazy Boys MO Hustopeče Maver</v>
      </c>
      <c r="X12" s="308" t="str">
        <f>IF(O12="","",SUM(I12,R12))</f>
        <v/>
      </c>
      <c r="Y12" s="311" t="str">
        <f>IF(AA12&gt;0, SUM(S12,J12), "")</f>
        <v/>
      </c>
      <c r="Z12" s="305" t="str">
        <f>IF(AA12&gt;0, RANK(Y12,Y:Y,1), "")</f>
        <v/>
      </c>
      <c r="AA12" s="304">
        <f>IF(AND(D12="",D13="",D14="",D15=""), 0, 1)</f>
        <v>0</v>
      </c>
      <c r="AB12" s="95"/>
      <c r="AC12" s="95"/>
      <c r="AD12" s="95"/>
      <c r="AE12" s="98"/>
      <c r="AF12" s="95"/>
      <c r="AG12" s="98"/>
      <c r="AH12" s="95"/>
      <c r="AI12" s="98"/>
      <c r="AJ12" s="95"/>
      <c r="AK12" s="98"/>
      <c r="AL12" s="95"/>
      <c r="AM12" s="98"/>
      <c r="AN12" s="95"/>
      <c r="AO12" s="98"/>
      <c r="AP12" s="95"/>
      <c r="AQ12" s="98"/>
      <c r="AR12" s="95"/>
      <c r="AS12" s="98"/>
      <c r="AT12" s="95"/>
      <c r="AU12" s="98"/>
      <c r="AV12" s="95"/>
      <c r="AW12" s="98"/>
      <c r="AX12" s="95"/>
      <c r="AY12" s="98"/>
      <c r="AZ12" s="95"/>
      <c r="BA12" s="98"/>
      <c r="BB12" s="95"/>
      <c r="BC12" s="98"/>
      <c r="BR12" s="94" t="str">
        <f t="shared" si="3"/>
        <v/>
      </c>
      <c r="BS12" s="94" t="str">
        <f t="shared" si="4"/>
        <v/>
      </c>
    </row>
    <row r="13" spans="1:71" s="94" customFormat="1" ht="25.5" customHeight="1" x14ac:dyDescent="0.2">
      <c r="A13" s="336"/>
      <c r="B13" s="330"/>
      <c r="C13" s="77" t="str">
        <f>IF(D13="","",INDEX(Soupisky!$H:$H,MATCH(D13,Soupisky!$I:$I,0)))</f>
        <v/>
      </c>
      <c r="D13" s="200"/>
      <c r="E13" s="201"/>
      <c r="F13" s="202" t="str">
        <f>IF(OR(ISNA(MATCH(W13,'2k - LOS'!$B$4:$B$15,0)),ISNA(MATCH(E13,'2k - LOS'!$C$3:$F$3,0))),"",INDEX('2k - LOS'!$C$4:$F$15,MATCH(W13,'2k - LOS'!$B$4:$B$15,0),MATCH(E13,'2k - LOS'!$C$3:$F$3,0)))</f>
        <v/>
      </c>
      <c r="G13" s="25" t="str">
        <f>IF($F13="","",INDEX('2k - 1. závod'!$A:$AB,$F13+5,INDEX('2k - Základní list'!$B:$B,MATCH($E13,'2k - Základní list'!$A:$A,0),1)))</f>
        <v/>
      </c>
      <c r="H13" s="145" t="str">
        <f>IF($F13="",IF(AA12&gt;0, POCET_DRUZSTEV, ""),INDEX('2k - 1. závod'!$A:$AB,$F13+5,INDEX('2k - Základní list'!$B:$B,MATCH($E13,'2k - Základní list'!$A:$A,0),1)+3))</f>
        <v/>
      </c>
      <c r="I13" s="333"/>
      <c r="J13" s="333"/>
      <c r="K13" s="342"/>
      <c r="L13" s="77" t="str">
        <f>IF(M13="","",INDEX(Soupisky!$H:$H,MATCH(M13,Soupisky!$I:$I,0)))</f>
        <v/>
      </c>
      <c r="M13" s="200" t="str">
        <f t="shared" si="0"/>
        <v/>
      </c>
      <c r="N13" s="201"/>
      <c r="O13" s="202" t="str">
        <f>IF(OR(ISNA(MATCH(W13,'2k - LOS'!$B$19:$B$30,0)),ISNA(MATCH(N13,'2k - LOS'!$C$18:$F$18,0))),"",INDEX('2k - LOS'!$C$19:$F$30,MATCH(W13,'2k - LOS'!$B$19:$B$30,0),MATCH(N13,'2k - LOS'!$C$18:$F$18,0)))</f>
        <v/>
      </c>
      <c r="P13" s="25" t="str">
        <f>IF($O13="","",INDEX('2k - 2. závod'!$A:$AB,$O13+5,INDEX('2k - Základní list'!$B:$B,MATCH($N13,'2k - Základní list'!$A:$A,0),1)))</f>
        <v/>
      </c>
      <c r="Q13" s="145" t="str">
        <f>IF($O13="",IF(AA12&gt;0, POCET_DRUZSTEV, ""),INDEX('2k - 2. závod'!$A:$AB,$O13+5,INDEX('2k - Základní list'!$B:$B,MATCH($N13,'2k - Základní list'!$A:$A,0),1)+3))</f>
        <v/>
      </c>
      <c r="R13" s="312"/>
      <c r="S13" s="312"/>
      <c r="T13" s="306"/>
      <c r="U13" s="128" t="str">
        <f t="shared" si="1"/>
        <v/>
      </c>
      <c r="V13" s="128" t="str">
        <f t="shared" si="2"/>
        <v/>
      </c>
      <c r="W13" s="129" t="str">
        <f>IF(ISBLANK(B12),"",B12)</f>
        <v>RS Crazy Boys MO Hustopeče Maver</v>
      </c>
      <c r="X13" s="309"/>
      <c r="Y13" s="312"/>
      <c r="Z13" s="306"/>
      <c r="AA13" s="304"/>
      <c r="AB13" s="95"/>
      <c r="AC13" s="95"/>
      <c r="AD13" s="95"/>
      <c r="AE13" s="98"/>
      <c r="AF13" s="95"/>
      <c r="AG13" s="98"/>
      <c r="AH13" s="95"/>
      <c r="AI13" s="98"/>
      <c r="AJ13" s="95"/>
      <c r="AK13" s="98"/>
      <c r="AL13" s="95"/>
      <c r="AM13" s="98"/>
      <c r="AN13" s="95"/>
      <c r="AO13" s="98"/>
      <c r="AP13" s="95"/>
      <c r="AQ13" s="98"/>
      <c r="AR13" s="95"/>
      <c r="AS13" s="98"/>
      <c r="AT13" s="95"/>
      <c r="AU13" s="98"/>
      <c r="AV13" s="95"/>
      <c r="AW13" s="98"/>
      <c r="AX13" s="95"/>
      <c r="AY13" s="98"/>
      <c r="AZ13" s="95"/>
      <c r="BA13" s="98"/>
      <c r="BB13" s="95"/>
      <c r="BC13" s="98"/>
      <c r="BR13" s="94" t="str">
        <f t="shared" si="3"/>
        <v/>
      </c>
      <c r="BS13" s="94" t="str">
        <f t="shared" si="4"/>
        <v/>
      </c>
    </row>
    <row r="14" spans="1:71" s="94" customFormat="1" ht="25.5" customHeight="1" x14ac:dyDescent="0.2">
      <c r="A14" s="336"/>
      <c r="B14" s="330"/>
      <c r="C14" s="78" t="str">
        <f>IF(D14="","",INDEX(Soupisky!$H:$H,MATCH(D14,Soupisky!$I:$I,0)))</f>
        <v/>
      </c>
      <c r="D14" s="200"/>
      <c r="E14" s="203"/>
      <c r="F14" s="204" t="str">
        <f>IF(OR(ISNA(MATCH(W14,'2k - LOS'!$B$4:$B$15,0)),ISNA(MATCH(E14,'2k - LOS'!$C$3:$F$3,0))),"",INDEX('2k - LOS'!$C$4:$F$15,MATCH(W14,'2k - LOS'!$B$4:$B$15,0),MATCH(E14,'2k - LOS'!$C$3:$F$3,0)))</f>
        <v/>
      </c>
      <c r="G14" s="25" t="str">
        <f>IF($F14="","",INDEX('2k - 1. závod'!$A:$AB,$F14+5,INDEX('2k - Základní list'!$B:$B,MATCH($E14,'2k - Základní list'!$A:$A,0),1)))</f>
        <v/>
      </c>
      <c r="H14" s="145" t="str">
        <f>IF($F14="",IF(AA12&gt;0, POCET_DRUZSTEV, ""),INDEX('2k - 1. závod'!$A:$AB,$F14+5,INDEX('2k - Základní list'!$B:$B,MATCH($E14,'2k - Základní list'!$A:$A,0),1)+3))</f>
        <v/>
      </c>
      <c r="I14" s="333"/>
      <c r="J14" s="333"/>
      <c r="K14" s="342"/>
      <c r="L14" s="78" t="str">
        <f>IF(M14="","",INDEX(Soupisky!$H:$H,MATCH(M14,Soupisky!$I:$I,0)))</f>
        <v/>
      </c>
      <c r="M14" s="200" t="str">
        <f t="shared" si="0"/>
        <v/>
      </c>
      <c r="N14" s="203"/>
      <c r="O14" s="204" t="str">
        <f>IF(OR(ISNA(MATCH(W14,'2k - LOS'!$B$19:$B$30,0)),ISNA(MATCH(N14,'2k - LOS'!$C$18:$F$18,0))),"",INDEX('2k - LOS'!$C$19:$F$30,MATCH(W14,'2k - LOS'!$B$19:$B$30,0),MATCH(N14,'2k - LOS'!$C$18:$F$18,0)))</f>
        <v/>
      </c>
      <c r="P14" s="25" t="str">
        <f>IF($O14="","",INDEX('2k - 2. závod'!$A:$AB,$O14+5,INDEX('2k - Základní list'!$B:$B,MATCH($N14,'2k - Základní list'!$A:$A,0),1)))</f>
        <v/>
      </c>
      <c r="Q14" s="145" t="str">
        <f>IF($O14="",IF(AA12&gt;0, POCET_DRUZSTEV, ""),INDEX('2k - 2. závod'!$A:$AB,$O14+5,INDEX('2k - Základní list'!$B:$B,MATCH($N14,'2k - Základní list'!$A:$A,0),1)+3))</f>
        <v/>
      </c>
      <c r="R14" s="312"/>
      <c r="S14" s="312"/>
      <c r="T14" s="306"/>
      <c r="U14" s="128" t="str">
        <f t="shared" si="1"/>
        <v/>
      </c>
      <c r="V14" s="128" t="str">
        <f t="shared" si="2"/>
        <v/>
      </c>
      <c r="W14" s="129" t="str">
        <f>IF(ISBLANK(B12),"",B12)</f>
        <v>RS Crazy Boys MO Hustopeče Maver</v>
      </c>
      <c r="X14" s="309"/>
      <c r="Y14" s="312"/>
      <c r="Z14" s="306"/>
      <c r="AA14" s="304"/>
      <c r="AB14" s="95"/>
      <c r="AC14" s="95"/>
      <c r="AD14" s="95"/>
      <c r="AE14" s="98"/>
      <c r="AF14" s="95"/>
      <c r="AG14" s="98"/>
      <c r="AH14" s="95"/>
      <c r="AI14" s="98"/>
      <c r="AJ14" s="95"/>
      <c r="AK14" s="98"/>
      <c r="AL14" s="95"/>
      <c r="AM14" s="98"/>
      <c r="AN14" s="95"/>
      <c r="AO14" s="98"/>
      <c r="AP14" s="95"/>
      <c r="AQ14" s="98"/>
      <c r="AR14" s="95"/>
      <c r="AS14" s="98"/>
      <c r="AT14" s="95"/>
      <c r="AU14" s="98"/>
      <c r="AV14" s="95"/>
      <c r="AW14" s="98"/>
      <c r="AX14" s="95"/>
      <c r="AY14" s="98"/>
      <c r="AZ14" s="95"/>
      <c r="BA14" s="98"/>
      <c r="BB14" s="95"/>
      <c r="BC14" s="98"/>
      <c r="BR14" s="94" t="str">
        <f t="shared" si="3"/>
        <v/>
      </c>
      <c r="BS14" s="94" t="str">
        <f t="shared" si="4"/>
        <v/>
      </c>
    </row>
    <row r="15" spans="1:71" s="94" customFormat="1" ht="25.5" customHeight="1" thickBot="1" x14ac:dyDescent="0.25">
      <c r="A15" s="337"/>
      <c r="B15" s="331"/>
      <c r="C15" s="79" t="str">
        <f>IF(D15="","",INDEX(Soupisky!$H:$H,MATCH(D15,Soupisky!$I:$I,0)))</f>
        <v/>
      </c>
      <c r="D15" s="205"/>
      <c r="E15" s="206"/>
      <c r="F15" s="207" t="str">
        <f>IF(OR(ISNA(MATCH(W15,'2k - LOS'!$B$4:$B$15,0)),ISNA(MATCH(E15,'2k - LOS'!$C$3:$F$3,0))),"",INDEX('2k - LOS'!$C$4:$F$15,MATCH(W15,'2k - LOS'!$B$4:$B$15,0),MATCH(E15,'2k - LOS'!$C$3:$F$3,0)))</f>
        <v/>
      </c>
      <c r="G15" s="26" t="str">
        <f>IF($F15="","",INDEX('2k - 1. závod'!$A:$AB,$F15+5,INDEX('2k - Základní list'!$B:$B,MATCH($E15,'2k - Základní list'!$A:$A,0),1)))</f>
        <v/>
      </c>
      <c r="H15" s="146" t="str">
        <f>IF($F15="",IF(AA12&gt;0, POCET_DRUZSTEV, ""),INDEX('2k - 1. závod'!$A:$AB,$F15+5,INDEX('2k - Základní list'!$B:$B,MATCH($E15,'2k - Základní list'!$A:$A,0),1)+3))</f>
        <v/>
      </c>
      <c r="I15" s="334"/>
      <c r="J15" s="334"/>
      <c r="K15" s="343"/>
      <c r="L15" s="79" t="str">
        <f>IF(M15="","",INDEX(Soupisky!$H:$H,MATCH(M15,Soupisky!$I:$I,0)))</f>
        <v/>
      </c>
      <c r="M15" s="205" t="str">
        <f t="shared" si="0"/>
        <v/>
      </c>
      <c r="N15" s="206"/>
      <c r="O15" s="207" t="str">
        <f>IF(OR(ISNA(MATCH(W15,'2k - LOS'!$B$19:$B$30,0)),ISNA(MATCH(N15,'2k - LOS'!$C$18:$F$18,0))),"",INDEX('2k - LOS'!$C$19:$F$30,MATCH(W15,'2k - LOS'!$B$19:$B$30,0),MATCH(N15,'2k - LOS'!$C$18:$F$18,0)))</f>
        <v/>
      </c>
      <c r="P15" s="26" t="str">
        <f>IF($O15="","",INDEX('2k - 2. závod'!$A:$AB,$O15+5,INDEX('2k - Základní list'!$B:$B,MATCH($N15,'2k - Základní list'!$A:$A,0),1)))</f>
        <v/>
      </c>
      <c r="Q15" s="146" t="str">
        <f>IF($O15="",IF(AA12&gt;0, POCET_DRUZSTEV, ""),INDEX('2k - 2. závod'!$A:$AB,$O15+5,INDEX('2k - Základní list'!$B:$B,MATCH($N15,'2k - Základní list'!$A:$A,0),1)+3))</f>
        <v/>
      </c>
      <c r="R15" s="313"/>
      <c r="S15" s="313"/>
      <c r="T15" s="307"/>
      <c r="U15" s="130" t="str">
        <f t="shared" si="1"/>
        <v/>
      </c>
      <c r="V15" s="130" t="str">
        <f t="shared" si="2"/>
        <v/>
      </c>
      <c r="W15" s="131" t="str">
        <f>IF(ISBLANK(B12),"",B12)</f>
        <v>RS Crazy Boys MO Hustopeče Maver</v>
      </c>
      <c r="X15" s="310"/>
      <c r="Y15" s="313"/>
      <c r="Z15" s="307"/>
      <c r="AA15" s="304"/>
      <c r="AB15" s="95"/>
      <c r="AC15" s="95"/>
      <c r="AD15" s="95"/>
      <c r="AE15" s="98"/>
      <c r="AF15" s="95"/>
      <c r="AG15" s="98"/>
      <c r="AH15" s="95"/>
      <c r="AI15" s="98"/>
      <c r="AJ15" s="95"/>
      <c r="AK15" s="98"/>
      <c r="AL15" s="95"/>
      <c r="AM15" s="98"/>
      <c r="AN15" s="95"/>
      <c r="AO15" s="98"/>
      <c r="AP15" s="95"/>
      <c r="AQ15" s="98"/>
      <c r="AR15" s="95"/>
      <c r="AS15" s="98"/>
      <c r="AT15" s="95"/>
      <c r="AU15" s="98"/>
      <c r="AV15" s="95"/>
      <c r="AW15" s="98"/>
      <c r="AX15" s="95"/>
      <c r="AY15" s="98"/>
      <c r="AZ15" s="95"/>
      <c r="BA15" s="98"/>
      <c r="BB15" s="95"/>
      <c r="BC15" s="98"/>
      <c r="BR15" s="94" t="str">
        <f t="shared" si="3"/>
        <v/>
      </c>
      <c r="BS15" s="94" t="str">
        <f t="shared" si="4"/>
        <v/>
      </c>
    </row>
    <row r="16" spans="1:71" s="94" customFormat="1" ht="25.5" customHeight="1" x14ac:dyDescent="0.2">
      <c r="A16" s="335" t="str">
        <f>IF(INDEX('2k - LOS'!$H$4:$H$15,MATCH(B16,'2k - LOS'!$I$4:$I$15,0),)=0,"",INDEX('2k - LOS'!$H$4:$H$15,MATCH(B16,'2k - LOS'!$I$4:$I$15,0),))</f>
        <v/>
      </c>
      <c r="B16" s="329" t="str">
        <f>Soupisky!$M6</f>
        <v>MRS Cortina Sensas</v>
      </c>
      <c r="C16" s="76" t="str">
        <f>IF(D16="","",INDEX(Soupisky!$H:$H,MATCH(D16,Soupisky!$I:$I,0)))</f>
        <v/>
      </c>
      <c r="D16" s="208"/>
      <c r="E16" s="198"/>
      <c r="F16" s="199" t="str">
        <f>IF(OR(ISNA(MATCH(W16,'2k - LOS'!$B$4:$B$15,0)),ISNA(MATCH(E16,'2k - LOS'!$C$3:$F$3,0))),"",INDEX('2k - LOS'!$C$4:$F$15,MATCH(W16,'2k - LOS'!$B$4:$B$15,0),MATCH(E16,'2k - LOS'!$C$3:$F$3,0)))</f>
        <v/>
      </c>
      <c r="G16" s="24" t="str">
        <f>IF($F16="","",INDEX('2k - 1. závod'!$A:$AB,$F16+5,INDEX('2k - Základní list'!$B:$B,MATCH($E16,'2k - Základní list'!$A:$A,0),1)))</f>
        <v/>
      </c>
      <c r="H16" s="144" t="str">
        <f>IF($F16="",IF(AA16&gt;0, POCET_DRUZSTEV, ""),INDEX('2k - 1. závod'!$A:$AB,$F16+5,INDEX('2k - Základní list'!$B:$B,MATCH($E16,'2k - Základní list'!$A:$A,0),1)+3))</f>
        <v/>
      </c>
      <c r="I16" s="332" t="str">
        <f>IF(F16="","",SUM(G16:G19))</f>
        <v/>
      </c>
      <c r="J16" s="332" t="str">
        <f>IF(AA16&gt;0, SUM(H16:H19), "")</f>
        <v/>
      </c>
      <c r="K16" s="341" t="str">
        <f>IF(AA16&gt;0, RANK(J16,J:J,1), "")</f>
        <v/>
      </c>
      <c r="L16" s="76" t="str">
        <f>IF(M16="","",INDEX(Soupisky!$H:$H,MATCH(M16,Soupisky!$I:$I,0)))</f>
        <v/>
      </c>
      <c r="M16" s="208" t="str">
        <f t="shared" si="0"/>
        <v/>
      </c>
      <c r="N16" s="198"/>
      <c r="O16" s="199" t="str">
        <f>IF(OR(ISNA(MATCH(W16,'2k - LOS'!$B$19:$B$30,0)),ISNA(MATCH(N16,'2k - LOS'!$C$18:$F$18,0))),"",INDEX('2k - LOS'!$C$19:$F$30,MATCH(W16,'2k - LOS'!$B$19:$B$30,0),MATCH(N16,'2k - LOS'!$C$18:$F$18,0)))</f>
        <v/>
      </c>
      <c r="P16" s="24" t="str">
        <f>IF($O16="","",INDEX('2k - 2. závod'!$A:$AB,$O16+5,INDEX('2k - Základní list'!$B:$B,MATCH($N16,'2k - Základní list'!$A:$A,0),1)))</f>
        <v/>
      </c>
      <c r="Q16" s="144" t="str">
        <f>IF($O16="",IF(AA16&gt;0, POCET_DRUZSTEV, ""),INDEX('2k - 2. závod'!$A:$AB,$O16+5,INDEX('2k - Základní list'!$B:$B,MATCH($N16,'2k - Základní list'!$A:$A,0),1)+3))</f>
        <v/>
      </c>
      <c r="R16" s="311" t="str">
        <f>IF(O16="","",SUM(P16:P19))</f>
        <v/>
      </c>
      <c r="S16" s="311" t="str">
        <f>IF(AA16&gt;0,SUM(Q16:Q19), "")</f>
        <v/>
      </c>
      <c r="T16" s="305" t="str">
        <f>IF(AA16&gt;0, RANK(S16,S:S,1), "")</f>
        <v/>
      </c>
      <c r="U16" s="126" t="str">
        <f t="shared" si="1"/>
        <v/>
      </c>
      <c r="V16" s="126" t="str">
        <f t="shared" si="2"/>
        <v/>
      </c>
      <c r="W16" s="127" t="str">
        <f>IF(ISBLANK(B16),"",B16)</f>
        <v>MRS Cortina Sensas</v>
      </c>
      <c r="X16" s="308" t="str">
        <f>IF(O16="","",SUM(I16,R16))</f>
        <v/>
      </c>
      <c r="Y16" s="311" t="str">
        <f>IF(AA16&gt;0, SUM(S16,J16), "")</f>
        <v/>
      </c>
      <c r="Z16" s="305" t="str">
        <f>IF(AA16&gt;0, RANK(Y16,Y:Y,1), "")</f>
        <v/>
      </c>
      <c r="AA16" s="304">
        <f>IF(AND(D16="",D17="",D18="",D19=""), 0, 1)</f>
        <v>0</v>
      </c>
      <c r="AB16" s="95"/>
      <c r="AC16" s="95"/>
      <c r="AD16" s="95"/>
      <c r="AE16" s="96"/>
      <c r="AF16" s="95"/>
      <c r="AG16" s="96"/>
      <c r="AH16" s="95"/>
      <c r="AI16" s="96"/>
      <c r="AJ16" s="95"/>
      <c r="AK16" s="96"/>
      <c r="AL16" s="95"/>
      <c r="AM16" s="96"/>
      <c r="AN16" s="95"/>
      <c r="AO16" s="96"/>
      <c r="AP16" s="95"/>
      <c r="AQ16" s="96"/>
      <c r="AR16" s="95"/>
      <c r="AS16" s="96"/>
      <c r="AT16" s="95"/>
      <c r="AU16" s="96"/>
      <c r="AV16" s="95"/>
      <c r="AW16" s="96"/>
      <c r="AX16" s="95"/>
      <c r="AY16" s="96"/>
      <c r="AZ16" s="95"/>
      <c r="BA16" s="96"/>
      <c r="BB16" s="95"/>
      <c r="BC16" s="96"/>
      <c r="BR16" s="94" t="str">
        <f t="shared" si="3"/>
        <v/>
      </c>
      <c r="BS16" s="94" t="str">
        <f t="shared" si="4"/>
        <v/>
      </c>
    </row>
    <row r="17" spans="1:71" s="94" customFormat="1" ht="25.5" customHeight="1" x14ac:dyDescent="0.2">
      <c r="A17" s="336"/>
      <c r="B17" s="330"/>
      <c r="C17" s="77" t="str">
        <f>IF(D17="","",INDEX(Soupisky!$H:$H,MATCH(D17,Soupisky!$I:$I,0)))</f>
        <v/>
      </c>
      <c r="D17" s="200"/>
      <c r="E17" s="201"/>
      <c r="F17" s="202" t="str">
        <f>IF(OR(ISNA(MATCH(W17,'2k - LOS'!$B$4:$B$15,0)),ISNA(MATCH(E17,'2k - LOS'!$C$3:$F$3,0))),"",INDEX('2k - LOS'!$C$4:$F$15,MATCH(W17,'2k - LOS'!$B$4:$B$15,0),MATCH(E17,'2k - LOS'!$C$3:$F$3,0)))</f>
        <v/>
      </c>
      <c r="G17" s="25" t="str">
        <f>IF($F17="","",INDEX('2k - 1. závod'!$A:$AB,$F17+5,INDEX('2k - Základní list'!$B:$B,MATCH($E17,'2k - Základní list'!$A:$A,0),1)))</f>
        <v/>
      </c>
      <c r="H17" s="145" t="str">
        <f>IF($F17="",IF(AA16&gt;0, POCET_DRUZSTEV, ""),INDEX('2k - 1. závod'!$A:$AB,$F17+5,INDEX('2k - Základní list'!$B:$B,MATCH($E17,'2k - Základní list'!$A:$A,0),1)+3))</f>
        <v/>
      </c>
      <c r="I17" s="333"/>
      <c r="J17" s="333"/>
      <c r="K17" s="342"/>
      <c r="L17" s="77" t="str">
        <f>IF(M17="","",INDEX(Soupisky!$H:$H,MATCH(M17,Soupisky!$I:$I,0)))</f>
        <v/>
      </c>
      <c r="M17" s="200" t="str">
        <f t="shared" si="0"/>
        <v/>
      </c>
      <c r="N17" s="201"/>
      <c r="O17" s="202" t="str">
        <f>IF(OR(ISNA(MATCH(W17,'2k - LOS'!$B$19:$B$30,0)),ISNA(MATCH(N17,'2k - LOS'!$C$18:$F$18,0))),"",INDEX('2k - LOS'!$C$19:$F$30,MATCH(W17,'2k - LOS'!$B$19:$B$30,0),MATCH(N17,'2k - LOS'!$C$18:$F$18,0)))</f>
        <v/>
      </c>
      <c r="P17" s="25" t="str">
        <f>IF($O17="","",INDEX('2k - 2. závod'!$A:$AB,$O17+5,INDEX('2k - Základní list'!$B:$B,MATCH($N17,'2k - Základní list'!$A:$A,0),1)))</f>
        <v/>
      </c>
      <c r="Q17" s="145" t="str">
        <f>IF($O17="",IF(AA16&gt;0, POCET_DRUZSTEV, ""),INDEX('2k - 2. závod'!$A:$AB,$O17+5,INDEX('2k - Základní list'!$B:$B,MATCH($N17,'2k - Základní list'!$A:$A,0),1)+3))</f>
        <v/>
      </c>
      <c r="R17" s="312"/>
      <c r="S17" s="312"/>
      <c r="T17" s="306"/>
      <c r="U17" s="128" t="str">
        <f t="shared" si="1"/>
        <v/>
      </c>
      <c r="V17" s="128" t="str">
        <f t="shared" si="2"/>
        <v/>
      </c>
      <c r="W17" s="129" t="str">
        <f>IF(ISBLANK(B16),"",B16)</f>
        <v>MRS Cortina Sensas</v>
      </c>
      <c r="X17" s="309"/>
      <c r="Y17" s="312"/>
      <c r="Z17" s="306"/>
      <c r="AA17" s="304"/>
      <c r="AB17" s="95"/>
      <c r="AC17" s="95"/>
      <c r="AD17" s="95"/>
      <c r="AE17" s="96"/>
      <c r="AF17" s="95"/>
      <c r="AG17" s="96"/>
      <c r="AH17" s="95"/>
      <c r="AI17" s="96"/>
      <c r="AJ17" s="95"/>
      <c r="AK17" s="96"/>
      <c r="AL17" s="95"/>
      <c r="AM17" s="96"/>
      <c r="AN17" s="95"/>
      <c r="AO17" s="96"/>
      <c r="AP17" s="95"/>
      <c r="AQ17" s="96"/>
      <c r="AR17" s="95"/>
      <c r="AS17" s="96"/>
      <c r="AT17" s="95"/>
      <c r="AU17" s="96"/>
      <c r="AV17" s="95"/>
      <c r="AW17" s="96"/>
      <c r="AX17" s="95"/>
      <c r="AY17" s="96"/>
      <c r="AZ17" s="95"/>
      <c r="BA17" s="96"/>
      <c r="BB17" s="95"/>
      <c r="BC17" s="96"/>
      <c r="BR17" s="94" t="str">
        <f t="shared" si="3"/>
        <v/>
      </c>
      <c r="BS17" s="94" t="str">
        <f t="shared" si="4"/>
        <v/>
      </c>
    </row>
    <row r="18" spans="1:71" s="94" customFormat="1" ht="25.5" customHeight="1" x14ac:dyDescent="0.2">
      <c r="A18" s="336"/>
      <c r="B18" s="330"/>
      <c r="C18" s="78" t="str">
        <f>IF(D18="","",INDEX(Soupisky!$H:$H,MATCH(D18,Soupisky!$I:$I,0)))</f>
        <v/>
      </c>
      <c r="D18" s="200"/>
      <c r="E18" s="203"/>
      <c r="F18" s="204" t="str">
        <f>IF(OR(ISNA(MATCH(W18,'2k - LOS'!$B$4:$B$15,0)),ISNA(MATCH(E18,'2k - LOS'!$C$3:$F$3,0))),"",INDEX('2k - LOS'!$C$4:$F$15,MATCH(W18,'2k - LOS'!$B$4:$B$15,0),MATCH(E18,'2k - LOS'!$C$3:$F$3,0)))</f>
        <v/>
      </c>
      <c r="G18" s="25" t="str">
        <f>IF($F18="","",INDEX('2k - 1. závod'!$A:$AB,$F18+5,INDEX('2k - Základní list'!$B:$B,MATCH($E18,'2k - Základní list'!$A:$A,0),1)))</f>
        <v/>
      </c>
      <c r="H18" s="145" t="str">
        <f>IF($F18="",IF(AA16&gt;0, POCET_DRUZSTEV, ""),INDEX('2k - 1. závod'!$A:$AB,$F18+5,INDEX('2k - Základní list'!$B:$B,MATCH($E18,'2k - Základní list'!$A:$A,0),1)+3))</f>
        <v/>
      </c>
      <c r="I18" s="333"/>
      <c r="J18" s="333"/>
      <c r="K18" s="342"/>
      <c r="L18" s="78" t="str">
        <f>IF(M18="","",INDEX(Soupisky!$H:$H,MATCH(M18,Soupisky!$I:$I,0)))</f>
        <v/>
      </c>
      <c r="M18" s="200" t="str">
        <f t="shared" si="0"/>
        <v/>
      </c>
      <c r="N18" s="203"/>
      <c r="O18" s="204" t="str">
        <f>IF(OR(ISNA(MATCH(W18,'2k - LOS'!$B$19:$B$30,0)),ISNA(MATCH(N18,'2k - LOS'!$C$18:$F$18,0))),"",INDEX('2k - LOS'!$C$19:$F$30,MATCH(W18,'2k - LOS'!$B$19:$B$30,0),MATCH(N18,'2k - LOS'!$C$18:$F$18,0)))</f>
        <v/>
      </c>
      <c r="P18" s="25" t="str">
        <f>IF($O18="","",INDEX('2k - 2. závod'!$A:$AB,$O18+5,INDEX('2k - Základní list'!$B:$B,MATCH($N18,'2k - Základní list'!$A:$A,0),1)))</f>
        <v/>
      </c>
      <c r="Q18" s="145" t="str">
        <f>IF($O18="",IF(AA16&gt;0, POCET_DRUZSTEV, ""),INDEX('2k - 2. závod'!$A:$AB,$O18+5,INDEX('2k - Základní list'!$B:$B,MATCH($N18,'2k - Základní list'!$A:$A,0),1)+3))</f>
        <v/>
      </c>
      <c r="R18" s="312"/>
      <c r="S18" s="312"/>
      <c r="T18" s="306"/>
      <c r="U18" s="128" t="str">
        <f t="shared" si="1"/>
        <v/>
      </c>
      <c r="V18" s="128" t="str">
        <f t="shared" si="2"/>
        <v/>
      </c>
      <c r="W18" s="129" t="str">
        <f>IF(ISBLANK(B16),"",B16)</f>
        <v>MRS Cortina Sensas</v>
      </c>
      <c r="X18" s="309"/>
      <c r="Y18" s="312"/>
      <c r="Z18" s="306"/>
      <c r="AA18" s="304"/>
      <c r="AB18" s="95"/>
      <c r="AC18" s="95"/>
      <c r="AD18" s="95"/>
      <c r="AE18" s="96"/>
      <c r="AF18" s="95"/>
      <c r="AG18" s="96"/>
      <c r="AH18" s="95"/>
      <c r="AI18" s="96"/>
      <c r="AJ18" s="95"/>
      <c r="AK18" s="96"/>
      <c r="AL18" s="95"/>
      <c r="AM18" s="96"/>
      <c r="AN18" s="95"/>
      <c r="AO18" s="96"/>
      <c r="AP18" s="95"/>
      <c r="AQ18" s="96"/>
      <c r="AR18" s="95"/>
      <c r="AS18" s="96"/>
      <c r="AT18" s="95"/>
      <c r="AU18" s="96"/>
      <c r="AV18" s="95"/>
      <c r="AW18" s="96"/>
      <c r="AX18" s="95"/>
      <c r="AY18" s="96"/>
      <c r="AZ18" s="95"/>
      <c r="BA18" s="96"/>
      <c r="BB18" s="95"/>
      <c r="BC18" s="96"/>
      <c r="BR18" s="94" t="str">
        <f t="shared" si="3"/>
        <v/>
      </c>
      <c r="BS18" s="94" t="str">
        <f t="shared" si="4"/>
        <v/>
      </c>
    </row>
    <row r="19" spans="1:71" s="94" customFormat="1" ht="25.5" customHeight="1" thickBot="1" x14ac:dyDescent="0.25">
      <c r="A19" s="337"/>
      <c r="B19" s="331"/>
      <c r="C19" s="79" t="str">
        <f>IF(D19="","",INDEX(Soupisky!$H:$H,MATCH(D19,Soupisky!$I:$I,0)))</f>
        <v/>
      </c>
      <c r="D19" s="205"/>
      <c r="E19" s="206"/>
      <c r="F19" s="207" t="str">
        <f>IF(OR(ISNA(MATCH(W19,'2k - LOS'!$B$4:$B$15,0)),ISNA(MATCH(E19,'2k - LOS'!$C$3:$F$3,0))),"",INDEX('2k - LOS'!$C$4:$F$15,MATCH(W19,'2k - LOS'!$B$4:$B$15,0),MATCH(E19,'2k - LOS'!$C$3:$F$3,0)))</f>
        <v/>
      </c>
      <c r="G19" s="26" t="str">
        <f>IF($F19="","",INDEX('2k - 1. závod'!$A:$AB,$F19+5,INDEX('2k - Základní list'!$B:$B,MATCH($E19,'2k - Základní list'!$A:$A,0),1)))</f>
        <v/>
      </c>
      <c r="H19" s="146" t="str">
        <f>IF($F19="",IF(AA16&gt;0, POCET_DRUZSTEV, ""),INDEX('2k - 1. závod'!$A:$AB,$F19+5,INDEX('2k - Základní list'!$B:$B,MATCH($E19,'2k - Základní list'!$A:$A,0),1)+3))</f>
        <v/>
      </c>
      <c r="I19" s="334"/>
      <c r="J19" s="334"/>
      <c r="K19" s="343"/>
      <c r="L19" s="79" t="str">
        <f>IF(M19="","",INDEX(Soupisky!$H:$H,MATCH(M19,Soupisky!$I:$I,0)))</f>
        <v/>
      </c>
      <c r="M19" s="205" t="str">
        <f t="shared" si="0"/>
        <v/>
      </c>
      <c r="N19" s="206"/>
      <c r="O19" s="207" t="str">
        <f>IF(OR(ISNA(MATCH(W19,'2k - LOS'!$B$19:$B$30,0)),ISNA(MATCH(N19,'2k - LOS'!$C$18:$F$18,0))),"",INDEX('2k - LOS'!$C$19:$F$30,MATCH(W19,'2k - LOS'!$B$19:$B$30,0),MATCH(N19,'2k - LOS'!$C$18:$F$18,0)))</f>
        <v/>
      </c>
      <c r="P19" s="26" t="str">
        <f>IF($O19="","",INDEX('2k - 2. závod'!$A:$AB,$O19+5,INDEX('2k - Základní list'!$B:$B,MATCH($N19,'2k - Základní list'!$A:$A,0),1)))</f>
        <v/>
      </c>
      <c r="Q19" s="146" t="str">
        <f>IF($O19="",IF(AA16&gt;0, POCET_DRUZSTEV, ""),INDEX('2k - 2. závod'!$A:$AB,$O19+5,INDEX('2k - Základní list'!$B:$B,MATCH($N19,'2k - Základní list'!$A:$A,0),1)+3))</f>
        <v/>
      </c>
      <c r="R19" s="313"/>
      <c r="S19" s="313"/>
      <c r="T19" s="307"/>
      <c r="U19" s="130" t="str">
        <f t="shared" si="1"/>
        <v/>
      </c>
      <c r="V19" s="130" t="str">
        <f t="shared" si="2"/>
        <v/>
      </c>
      <c r="W19" s="131" t="str">
        <f>IF(ISBLANK(B16),"",B16)</f>
        <v>MRS Cortina Sensas</v>
      </c>
      <c r="X19" s="310"/>
      <c r="Y19" s="313"/>
      <c r="Z19" s="307"/>
      <c r="AA19" s="304"/>
      <c r="AB19" s="95"/>
      <c r="AC19" s="95"/>
      <c r="AD19" s="95"/>
      <c r="AE19" s="96"/>
      <c r="AF19" s="95"/>
      <c r="AG19" s="96"/>
      <c r="AH19" s="95"/>
      <c r="AI19" s="96"/>
      <c r="AJ19" s="95"/>
      <c r="AK19" s="96"/>
      <c r="AL19" s="95"/>
      <c r="AM19" s="96"/>
      <c r="AN19" s="95"/>
      <c r="AO19" s="96"/>
      <c r="AP19" s="95"/>
      <c r="AQ19" s="96"/>
      <c r="AR19" s="95"/>
      <c r="AS19" s="96"/>
      <c r="AT19" s="95"/>
      <c r="AU19" s="96"/>
      <c r="AV19" s="95"/>
      <c r="AW19" s="96"/>
      <c r="AX19" s="95"/>
      <c r="AY19" s="96"/>
      <c r="AZ19" s="95"/>
      <c r="BA19" s="96"/>
      <c r="BB19" s="95"/>
      <c r="BC19" s="96"/>
      <c r="BR19" s="94" t="str">
        <f t="shared" si="3"/>
        <v/>
      </c>
      <c r="BS19" s="94" t="str">
        <f t="shared" si="4"/>
        <v/>
      </c>
    </row>
    <row r="20" spans="1:71" s="94" customFormat="1" ht="25.5" customHeight="1" x14ac:dyDescent="0.2">
      <c r="A20" s="335" t="str">
        <f>IF(INDEX('2k - LOS'!$H$4:$H$15,MATCH(B20,'2k - LOS'!$I$4:$I$15,0),)=0,"",INDEX('2k - LOS'!$H$4:$H$15,MATCH(B20,'2k - LOS'!$I$4:$I$15,0),))</f>
        <v/>
      </c>
      <c r="B20" s="329" t="str">
        <f>Soupisky!$M7</f>
        <v>MO ČRS NOVÉ STRAŠECÍ - MAVER</v>
      </c>
      <c r="C20" s="76" t="str">
        <f>IF(D20="","",INDEX(Soupisky!$H:$H,MATCH(D20,Soupisky!$I:$I,0)))</f>
        <v/>
      </c>
      <c r="D20" s="208"/>
      <c r="E20" s="198"/>
      <c r="F20" s="199" t="str">
        <f>IF(OR(ISNA(MATCH(W20,'2k - LOS'!$B$4:$B$15,0)),ISNA(MATCH(E20,'2k - LOS'!$C$3:$F$3,0))),"",INDEX('2k - LOS'!$C$4:$F$15,MATCH(W20,'2k - LOS'!$B$4:$B$15,0),MATCH(E20,'2k - LOS'!$C$3:$F$3,0)))</f>
        <v/>
      </c>
      <c r="G20" s="24" t="str">
        <f>IF($F20="","",INDEX('2k - 1. závod'!$A:$AB,$F20+5,INDEX('2k - Základní list'!$B:$B,MATCH($E20,'2k - Základní list'!$A:$A,0),1)))</f>
        <v/>
      </c>
      <c r="H20" s="144" t="str">
        <f>IF($F20="",IF(AA20&gt;0, POCET_DRUZSTEV, ""),INDEX('2k - 1. závod'!$A:$AB,$F20+5,INDEX('2k - Základní list'!$B:$B,MATCH($E20,'2k - Základní list'!$A:$A,0),1)+3))</f>
        <v/>
      </c>
      <c r="I20" s="332" t="str">
        <f>IF(F20="","",SUM(G20:G23))</f>
        <v/>
      </c>
      <c r="J20" s="332" t="str">
        <f>IF(AA20&gt;0, SUM(H20:H23), "")</f>
        <v/>
      </c>
      <c r="K20" s="341" t="str">
        <f>IF(AA20&gt;0, RANK(J20,J:J,1), "")</f>
        <v/>
      </c>
      <c r="L20" s="76" t="str">
        <f>IF(M20="","",INDEX(Soupisky!$H:$H,MATCH(M20,Soupisky!$I:$I,0)))</f>
        <v/>
      </c>
      <c r="M20" s="208" t="str">
        <f t="shared" si="0"/>
        <v/>
      </c>
      <c r="N20" s="198"/>
      <c r="O20" s="199" t="str">
        <f>IF(OR(ISNA(MATCH(W20,'2k - LOS'!$B$19:$B$30,0)),ISNA(MATCH(N20,'2k - LOS'!$C$18:$F$18,0))),"",INDEX('2k - LOS'!$C$19:$F$30,MATCH(W20,'2k - LOS'!$B$19:$B$30,0),MATCH(N20,'2k - LOS'!$C$18:$F$18,0)))</f>
        <v/>
      </c>
      <c r="P20" s="24" t="str">
        <f>IF($O20="","",INDEX('2k - 2. závod'!$A:$AB,$O20+5,INDEX('2k - Základní list'!$B:$B,MATCH($N20,'2k - Základní list'!$A:$A,0),1)))</f>
        <v/>
      </c>
      <c r="Q20" s="144" t="str">
        <f>IF($O20="",IF(AA20&gt;0, POCET_DRUZSTEV, ""),INDEX('2k - 2. závod'!$A:$AB,$O20+5,INDEX('2k - Základní list'!$B:$B,MATCH($N20,'2k - Základní list'!$A:$A,0),1)+3))</f>
        <v/>
      </c>
      <c r="R20" s="311" t="str">
        <f>IF(O20="","",SUM(P20:P23))</f>
        <v/>
      </c>
      <c r="S20" s="311" t="str">
        <f>IF(AA20&gt;0,SUM(Q20:Q23), "")</f>
        <v/>
      </c>
      <c r="T20" s="305" t="str">
        <f>IF(AA20&gt;0, RANK(S20,S:S,1), "")</f>
        <v/>
      </c>
      <c r="U20" s="126" t="str">
        <f t="shared" si="1"/>
        <v/>
      </c>
      <c r="V20" s="126" t="str">
        <f t="shared" si="2"/>
        <v/>
      </c>
      <c r="W20" s="127" t="str">
        <f>IF(ISBLANK(B20),"",B20)</f>
        <v>MO ČRS NOVÉ STRAŠECÍ - MAVER</v>
      </c>
      <c r="X20" s="308" t="str">
        <f>IF(O20="","",SUM(I20,R20))</f>
        <v/>
      </c>
      <c r="Y20" s="311" t="str">
        <f>IF(AA20&gt;0, SUM(S20,J20), "")</f>
        <v/>
      </c>
      <c r="Z20" s="305" t="str">
        <f>IF(AA20&gt;0, RANK(Y20,Y:Y,1), "")</f>
        <v/>
      </c>
      <c r="AA20" s="304">
        <f>IF(AND(D20="",D21="",D22="",D23=""), 0, 1)</f>
        <v>0</v>
      </c>
      <c r="AB20" s="95"/>
      <c r="AC20" s="95"/>
      <c r="AD20" s="95"/>
      <c r="AE20" s="96"/>
      <c r="AF20" s="95"/>
      <c r="AG20" s="96"/>
      <c r="AH20" s="95"/>
      <c r="AI20" s="96"/>
      <c r="AJ20" s="95"/>
      <c r="AK20" s="96"/>
      <c r="AL20" s="95"/>
      <c r="AM20" s="96"/>
      <c r="AN20" s="95"/>
      <c r="AO20" s="96"/>
      <c r="AP20" s="95"/>
      <c r="AQ20" s="96"/>
      <c r="AR20" s="95"/>
      <c r="AS20" s="96"/>
      <c r="AT20" s="95"/>
      <c r="AU20" s="96"/>
      <c r="AV20" s="95"/>
      <c r="AW20" s="96"/>
      <c r="AX20" s="95"/>
      <c r="AY20" s="96"/>
      <c r="AZ20" s="95"/>
      <c r="BA20" s="96"/>
      <c r="BB20" s="95"/>
      <c r="BC20" s="96"/>
      <c r="BR20" s="94" t="str">
        <f t="shared" si="3"/>
        <v/>
      </c>
      <c r="BS20" s="94" t="str">
        <f t="shared" si="4"/>
        <v/>
      </c>
    </row>
    <row r="21" spans="1:71" s="94" customFormat="1" ht="25.5" customHeight="1" x14ac:dyDescent="0.2">
      <c r="A21" s="336"/>
      <c r="B21" s="330"/>
      <c r="C21" s="77" t="str">
        <f>IF(D21="","",INDEX(Soupisky!$H:$H,MATCH(D21,Soupisky!$I:$I,0)))</f>
        <v/>
      </c>
      <c r="D21" s="200"/>
      <c r="E21" s="201"/>
      <c r="F21" s="202" t="str">
        <f>IF(OR(ISNA(MATCH(W21,'2k - LOS'!$B$4:$B$15,0)),ISNA(MATCH(E21,'2k - LOS'!$C$3:$F$3,0))),"",INDEX('2k - LOS'!$C$4:$F$15,MATCH(W21,'2k - LOS'!$B$4:$B$15,0),MATCH(E21,'2k - LOS'!$C$3:$F$3,0)))</f>
        <v/>
      </c>
      <c r="G21" s="25" t="str">
        <f>IF($F21="","",INDEX('2k - 1. závod'!$A:$AB,$F21+5,INDEX('2k - Základní list'!$B:$B,MATCH($E21,'2k - Základní list'!$A:$A,0),1)))</f>
        <v/>
      </c>
      <c r="H21" s="145" t="str">
        <f>IF($F21="",IF(AA20&gt;0, POCET_DRUZSTEV, ""),INDEX('2k - 1. závod'!$A:$AB,$F21+5,INDEX('2k - Základní list'!$B:$B,MATCH($E21,'2k - Základní list'!$A:$A,0),1)+3))</f>
        <v/>
      </c>
      <c r="I21" s="333"/>
      <c r="J21" s="333"/>
      <c r="K21" s="342"/>
      <c r="L21" s="77" t="str">
        <f>IF(M21="","",INDEX(Soupisky!$H:$H,MATCH(M21,Soupisky!$I:$I,0)))</f>
        <v/>
      </c>
      <c r="M21" s="200" t="str">
        <f t="shared" si="0"/>
        <v/>
      </c>
      <c r="N21" s="201"/>
      <c r="O21" s="202" t="str">
        <f>IF(OR(ISNA(MATCH(W21,'2k - LOS'!$B$19:$B$30,0)),ISNA(MATCH(N21,'2k - LOS'!$C$18:$F$18,0))),"",INDEX('2k - LOS'!$C$19:$F$30,MATCH(W21,'2k - LOS'!$B$19:$B$30,0),MATCH(N21,'2k - LOS'!$C$18:$F$18,0)))</f>
        <v/>
      </c>
      <c r="P21" s="25" t="str">
        <f>IF($O21="","",INDEX('2k - 2. závod'!$A:$AB,$O21+5,INDEX('2k - Základní list'!$B:$B,MATCH($N21,'2k - Základní list'!$A:$A,0),1)))</f>
        <v/>
      </c>
      <c r="Q21" s="145" t="str">
        <f>IF($O21="",IF(AA20&gt;0, POCET_DRUZSTEV, ""),INDEX('2k - 2. závod'!$A:$AB,$O21+5,INDEX('2k - Základní list'!$B:$B,MATCH($N21,'2k - Základní list'!$A:$A,0),1)+3))</f>
        <v/>
      </c>
      <c r="R21" s="312"/>
      <c r="S21" s="312"/>
      <c r="T21" s="306"/>
      <c r="U21" s="128" t="str">
        <f t="shared" si="1"/>
        <v/>
      </c>
      <c r="V21" s="128" t="str">
        <f t="shared" si="2"/>
        <v/>
      </c>
      <c r="W21" s="129" t="str">
        <f>IF(ISBLANK(B20),"",B20)</f>
        <v>MO ČRS NOVÉ STRAŠECÍ - MAVER</v>
      </c>
      <c r="X21" s="309"/>
      <c r="Y21" s="312"/>
      <c r="Z21" s="306"/>
      <c r="AA21" s="304"/>
      <c r="AB21" s="95"/>
      <c r="AC21" s="95"/>
      <c r="AD21" s="95"/>
      <c r="AE21" s="96"/>
      <c r="AF21" s="95"/>
      <c r="AG21" s="96"/>
      <c r="AH21" s="95"/>
      <c r="AI21" s="96"/>
      <c r="AJ21" s="95"/>
      <c r="AK21" s="96"/>
      <c r="AL21" s="95"/>
      <c r="AM21" s="96"/>
      <c r="AN21" s="95"/>
      <c r="AO21" s="96"/>
      <c r="AP21" s="95"/>
      <c r="AQ21" s="96"/>
      <c r="AR21" s="95"/>
      <c r="AS21" s="96"/>
      <c r="AT21" s="95"/>
      <c r="AU21" s="96"/>
      <c r="AV21" s="95"/>
      <c r="AW21" s="96"/>
      <c r="AX21" s="95"/>
      <c r="AY21" s="96"/>
      <c r="AZ21" s="95"/>
      <c r="BA21" s="96"/>
      <c r="BB21" s="95"/>
      <c r="BC21" s="96"/>
      <c r="BR21" s="94" t="str">
        <f t="shared" si="3"/>
        <v/>
      </c>
      <c r="BS21" s="94" t="str">
        <f t="shared" si="4"/>
        <v/>
      </c>
    </row>
    <row r="22" spans="1:71" s="94" customFormat="1" ht="25.5" customHeight="1" x14ac:dyDescent="0.2">
      <c r="A22" s="336"/>
      <c r="B22" s="330"/>
      <c r="C22" s="78" t="str">
        <f>IF(D22="","",INDEX(Soupisky!$H:$H,MATCH(D22,Soupisky!$I:$I,0)))</f>
        <v/>
      </c>
      <c r="D22" s="200"/>
      <c r="E22" s="203"/>
      <c r="F22" s="204" t="str">
        <f>IF(OR(ISNA(MATCH(W22,'2k - LOS'!$B$4:$B$15,0)),ISNA(MATCH(E22,'2k - LOS'!$C$3:$F$3,0))),"",INDEX('2k - LOS'!$C$4:$F$15,MATCH(W22,'2k - LOS'!$B$4:$B$15,0),MATCH(E22,'2k - LOS'!$C$3:$F$3,0)))</f>
        <v/>
      </c>
      <c r="G22" s="25" t="str">
        <f>IF($F22="","",INDEX('2k - 1. závod'!$A:$AB,$F22+5,INDEX('2k - Základní list'!$B:$B,MATCH($E22,'2k - Základní list'!$A:$A,0),1)))</f>
        <v/>
      </c>
      <c r="H22" s="145" t="str">
        <f>IF($F22="",IF(AA20&gt;0, POCET_DRUZSTEV, ""),INDEX('2k - 1. závod'!$A:$AB,$F22+5,INDEX('2k - Základní list'!$B:$B,MATCH($E22,'2k - Základní list'!$A:$A,0),1)+3))</f>
        <v/>
      </c>
      <c r="I22" s="333"/>
      <c r="J22" s="333"/>
      <c r="K22" s="342"/>
      <c r="L22" s="78" t="str">
        <f>IF(M22="","",INDEX(Soupisky!$H:$H,MATCH(M22,Soupisky!$I:$I,0)))</f>
        <v/>
      </c>
      <c r="M22" s="200" t="str">
        <f t="shared" si="0"/>
        <v/>
      </c>
      <c r="N22" s="203"/>
      <c r="O22" s="204" t="str">
        <f>IF(OR(ISNA(MATCH(W22,'2k - LOS'!$B$19:$B$30,0)),ISNA(MATCH(N22,'2k - LOS'!$C$18:$F$18,0))),"",INDEX('2k - LOS'!$C$19:$F$30,MATCH(W22,'2k - LOS'!$B$19:$B$30,0),MATCH(N22,'2k - LOS'!$C$18:$F$18,0)))</f>
        <v/>
      </c>
      <c r="P22" s="25" t="str">
        <f>IF($O22="","",INDEX('2k - 2. závod'!$A:$AB,$O22+5,INDEX('2k - Základní list'!$B:$B,MATCH($N22,'2k - Základní list'!$A:$A,0),1)))</f>
        <v/>
      </c>
      <c r="Q22" s="145" t="str">
        <f>IF($O22="",IF(AA20&gt;0, POCET_DRUZSTEV, ""),INDEX('2k - 2. závod'!$A:$AB,$O22+5,INDEX('2k - Základní list'!$B:$B,MATCH($N22,'2k - Základní list'!$A:$A,0),1)+3))</f>
        <v/>
      </c>
      <c r="R22" s="312"/>
      <c r="S22" s="312"/>
      <c r="T22" s="306"/>
      <c r="U22" s="128" t="str">
        <f t="shared" si="1"/>
        <v/>
      </c>
      <c r="V22" s="128" t="str">
        <f t="shared" si="2"/>
        <v/>
      </c>
      <c r="W22" s="129" t="str">
        <f>IF(ISBLANK(B20),"",B20)</f>
        <v>MO ČRS NOVÉ STRAŠECÍ - MAVER</v>
      </c>
      <c r="X22" s="309"/>
      <c r="Y22" s="312"/>
      <c r="Z22" s="306"/>
      <c r="AA22" s="304"/>
      <c r="AB22" s="95"/>
      <c r="AC22" s="95"/>
      <c r="AD22" s="95"/>
      <c r="AE22" s="96"/>
      <c r="AF22" s="95"/>
      <c r="AG22" s="96"/>
      <c r="AH22" s="95"/>
      <c r="AI22" s="96"/>
      <c r="AJ22" s="95"/>
      <c r="AK22" s="96"/>
      <c r="AL22" s="95"/>
      <c r="AM22" s="96"/>
      <c r="AN22" s="95"/>
      <c r="AO22" s="96"/>
      <c r="AP22" s="95"/>
      <c r="AQ22" s="96"/>
      <c r="AR22" s="95"/>
      <c r="AS22" s="96"/>
      <c r="AT22" s="95"/>
      <c r="AU22" s="96"/>
      <c r="AV22" s="95"/>
      <c r="AW22" s="96"/>
      <c r="AX22" s="95"/>
      <c r="AY22" s="96"/>
      <c r="AZ22" s="95"/>
      <c r="BA22" s="96"/>
      <c r="BB22" s="95"/>
      <c r="BC22" s="96"/>
      <c r="BR22" s="94" t="str">
        <f t="shared" si="3"/>
        <v/>
      </c>
      <c r="BS22" s="94" t="str">
        <f t="shared" si="4"/>
        <v/>
      </c>
    </row>
    <row r="23" spans="1:71" s="94" customFormat="1" ht="25.5" customHeight="1" thickBot="1" x14ac:dyDescent="0.25">
      <c r="A23" s="337"/>
      <c r="B23" s="331"/>
      <c r="C23" s="79" t="str">
        <f>IF(D23="","",INDEX(Soupisky!$H:$H,MATCH(D23,Soupisky!$I:$I,0)))</f>
        <v/>
      </c>
      <c r="D23" s="205"/>
      <c r="E23" s="206"/>
      <c r="F23" s="207" t="str">
        <f>IF(OR(ISNA(MATCH(W23,'2k - LOS'!$B$4:$B$15,0)),ISNA(MATCH(E23,'2k - LOS'!$C$3:$F$3,0))),"",INDEX('2k - LOS'!$C$4:$F$15,MATCH(W23,'2k - LOS'!$B$4:$B$15,0),MATCH(E23,'2k - LOS'!$C$3:$F$3,0)))</f>
        <v/>
      </c>
      <c r="G23" s="26" t="str">
        <f>IF($F23="","",INDEX('2k - 1. závod'!$A:$AB,$F23+5,INDEX('2k - Základní list'!$B:$B,MATCH($E23,'2k - Základní list'!$A:$A,0),1)))</f>
        <v/>
      </c>
      <c r="H23" s="146" t="str">
        <f>IF($F23="",IF(AA20&gt;0, POCET_DRUZSTEV, ""),INDEX('2k - 1. závod'!$A:$AB,$F23+5,INDEX('2k - Základní list'!$B:$B,MATCH($E23,'2k - Základní list'!$A:$A,0),1)+3))</f>
        <v/>
      </c>
      <c r="I23" s="334"/>
      <c r="J23" s="334"/>
      <c r="K23" s="343"/>
      <c r="L23" s="79" t="str">
        <f>IF(M23="","",INDEX(Soupisky!$H:$H,MATCH(M23,Soupisky!$I:$I,0)))</f>
        <v/>
      </c>
      <c r="M23" s="205" t="str">
        <f t="shared" si="0"/>
        <v/>
      </c>
      <c r="N23" s="206"/>
      <c r="O23" s="207" t="str">
        <f>IF(OR(ISNA(MATCH(W23,'2k - LOS'!$B$19:$B$30,0)),ISNA(MATCH(N23,'2k - LOS'!$C$18:$F$18,0))),"",INDEX('2k - LOS'!$C$19:$F$30,MATCH(W23,'2k - LOS'!$B$19:$B$30,0),MATCH(N23,'2k - LOS'!$C$18:$F$18,0)))</f>
        <v/>
      </c>
      <c r="P23" s="26" t="str">
        <f>IF($O23="","",INDEX('2k - 2. závod'!$A:$AB,$O23+5,INDEX('2k - Základní list'!$B:$B,MATCH($N23,'2k - Základní list'!$A:$A,0),1)))</f>
        <v/>
      </c>
      <c r="Q23" s="146" t="str">
        <f>IF($O23="",IF(AA20&gt;0, POCET_DRUZSTEV, ""),INDEX('2k - 2. závod'!$A:$AB,$O23+5,INDEX('2k - Základní list'!$B:$B,MATCH($N23,'2k - Základní list'!$A:$A,0),1)+3))</f>
        <v/>
      </c>
      <c r="R23" s="313"/>
      <c r="S23" s="313"/>
      <c r="T23" s="307"/>
      <c r="U23" s="130" t="str">
        <f t="shared" si="1"/>
        <v/>
      </c>
      <c r="V23" s="130" t="str">
        <f t="shared" si="2"/>
        <v/>
      </c>
      <c r="W23" s="131" t="str">
        <f>IF(ISBLANK(B20),"",B20)</f>
        <v>MO ČRS NOVÉ STRAŠECÍ - MAVER</v>
      </c>
      <c r="X23" s="310"/>
      <c r="Y23" s="313"/>
      <c r="Z23" s="307"/>
      <c r="AA23" s="304"/>
      <c r="AB23" s="95"/>
      <c r="AC23" s="95"/>
      <c r="AD23" s="95"/>
      <c r="AE23" s="96"/>
      <c r="AF23" s="95"/>
      <c r="AG23" s="96"/>
      <c r="AH23" s="95"/>
      <c r="AI23" s="96"/>
      <c r="AJ23" s="95"/>
      <c r="AK23" s="96"/>
      <c r="AL23" s="95"/>
      <c r="AM23" s="96"/>
      <c r="AN23" s="95"/>
      <c r="AO23" s="96"/>
      <c r="AP23" s="95"/>
      <c r="AQ23" s="96"/>
      <c r="AR23" s="95"/>
      <c r="AS23" s="96"/>
      <c r="AT23" s="95"/>
      <c r="AU23" s="96"/>
      <c r="AV23" s="95"/>
      <c r="AW23" s="96"/>
      <c r="AX23" s="95"/>
      <c r="AY23" s="96"/>
      <c r="AZ23" s="95"/>
      <c r="BA23" s="96"/>
      <c r="BB23" s="95"/>
      <c r="BC23" s="96"/>
      <c r="BR23" s="94" t="str">
        <f t="shared" si="3"/>
        <v/>
      </c>
      <c r="BS23" s="94" t="str">
        <f t="shared" si="4"/>
        <v/>
      </c>
    </row>
    <row r="24" spans="1:71" s="94" customFormat="1" ht="25.5" customHeight="1" x14ac:dyDescent="0.2">
      <c r="A24" s="335" t="str">
        <f>IF(INDEX('2k - LOS'!$H$4:$H$15,MATCH(B24,'2k - LOS'!$I$4:$I$15,0),)=0,"",INDEX('2k - LOS'!$H$4:$H$15,MATCH(B24,'2k - LOS'!$I$4:$I$15,0),))</f>
        <v/>
      </c>
      <c r="B24" s="329" t="str">
        <f>Soupisky!$M8</f>
        <v>MO Kolín RIVE</v>
      </c>
      <c r="C24" s="76" t="str">
        <f>IF(D24="","",INDEX(Soupisky!$H:$H,MATCH(D24,Soupisky!$I:$I,0)))</f>
        <v/>
      </c>
      <c r="D24" s="208"/>
      <c r="E24" s="198"/>
      <c r="F24" s="199" t="str">
        <f>IF(OR(ISNA(MATCH(W24,'2k - LOS'!$B$4:$B$15,0)),ISNA(MATCH(E24,'2k - LOS'!$C$3:$F$3,0))),"",INDEX('2k - LOS'!$C$4:$F$15,MATCH(W24,'2k - LOS'!$B$4:$B$15,0),MATCH(E24,'2k - LOS'!$C$3:$F$3,0)))</f>
        <v/>
      </c>
      <c r="G24" s="24" t="str">
        <f>IF($F24="","",INDEX('2k - 1. závod'!$A:$AB,$F24+5,INDEX('2k - Základní list'!$B:$B,MATCH($E24,'2k - Základní list'!$A:$A,0),1)))</f>
        <v/>
      </c>
      <c r="H24" s="144" t="str">
        <f>IF($F24="",IF(AA24&gt;0, POCET_DRUZSTEV, ""),INDEX('2k - 1. závod'!$A:$AB,$F24+5,INDEX('2k - Základní list'!$B:$B,MATCH($E24,'2k - Základní list'!$A:$A,0),1)+3))</f>
        <v/>
      </c>
      <c r="I24" s="332" t="str">
        <f>IF(F24="","",SUM(G24:G27))</f>
        <v/>
      </c>
      <c r="J24" s="332" t="str">
        <f>IF(AA24&gt;0, SUM(H24:H27), "")</f>
        <v/>
      </c>
      <c r="K24" s="341" t="str">
        <f>IF(AA24&gt;0, RANK(J24,J:J,1), "")</f>
        <v/>
      </c>
      <c r="L24" s="76" t="str">
        <f>IF(M24="","",INDEX(Soupisky!$H:$H,MATCH(M24,Soupisky!$I:$I,0)))</f>
        <v/>
      </c>
      <c r="M24" s="208" t="str">
        <f t="shared" si="0"/>
        <v/>
      </c>
      <c r="N24" s="198"/>
      <c r="O24" s="199" t="str">
        <f>IF(OR(ISNA(MATCH(W24,'2k - LOS'!$B$19:$B$30,0)),ISNA(MATCH(N24,'2k - LOS'!$C$18:$F$18,0))),"",INDEX('2k - LOS'!$C$19:$F$30,MATCH(W24,'2k - LOS'!$B$19:$B$30,0),MATCH(N24,'2k - LOS'!$C$18:$F$18,0)))</f>
        <v/>
      </c>
      <c r="P24" s="24" t="str">
        <f>IF($O24="","",INDEX('2k - 2. závod'!$A:$AB,$O24+5,INDEX('2k - Základní list'!$B:$B,MATCH($N24,'2k - Základní list'!$A:$A,0),1)))</f>
        <v/>
      </c>
      <c r="Q24" s="144" t="str">
        <f>IF($O24="",IF(AA24&gt;0, POCET_DRUZSTEV, ""),INDEX('2k - 2. závod'!$A:$AB,$O24+5,INDEX('2k - Základní list'!$B:$B,MATCH($N24,'2k - Základní list'!$A:$A,0),1)+3))</f>
        <v/>
      </c>
      <c r="R24" s="311" t="str">
        <f>IF(O24="","",SUM(P24:P27))</f>
        <v/>
      </c>
      <c r="S24" s="311" t="str">
        <f>IF(AA24&gt;0,SUM(Q24:Q27), "")</f>
        <v/>
      </c>
      <c r="T24" s="305" t="str">
        <f>IF(AA24&gt;0, RANK(S24,S:S,1), "")</f>
        <v/>
      </c>
      <c r="U24" s="126" t="str">
        <f t="shared" si="1"/>
        <v/>
      </c>
      <c r="V24" s="126" t="str">
        <f t="shared" si="2"/>
        <v/>
      </c>
      <c r="W24" s="127" t="str">
        <f>IF(ISBLANK(B24),"",B24)</f>
        <v>MO Kolín RIVE</v>
      </c>
      <c r="X24" s="308" t="str">
        <f>IF(O24="","",SUM(I24,R24))</f>
        <v/>
      </c>
      <c r="Y24" s="311" t="str">
        <f>IF(AA24&gt;0, SUM(S24,J24), "")</f>
        <v/>
      </c>
      <c r="Z24" s="305" t="str">
        <f>IF(AA24&gt;0, RANK(Y24,Y:Y,1), "")</f>
        <v/>
      </c>
      <c r="AA24" s="304">
        <f>IF(AND(D24="",D25="",D26="",D27=""), 0, 1)</f>
        <v>0</v>
      </c>
      <c r="AB24" s="95"/>
      <c r="AC24" s="95"/>
      <c r="AD24" s="95"/>
      <c r="AE24" s="98"/>
      <c r="AF24" s="95"/>
      <c r="AG24" s="98"/>
      <c r="AH24" s="95"/>
      <c r="AI24" s="98"/>
      <c r="AJ24" s="95"/>
      <c r="AK24" s="98"/>
      <c r="AL24" s="95"/>
      <c r="AM24" s="98"/>
      <c r="AN24" s="95"/>
      <c r="AO24" s="98"/>
      <c r="AP24" s="95"/>
      <c r="AQ24" s="98"/>
      <c r="AR24" s="95"/>
      <c r="AS24" s="98"/>
      <c r="AT24" s="95"/>
      <c r="AU24" s="98"/>
      <c r="AV24" s="95"/>
      <c r="AW24" s="98"/>
      <c r="AX24" s="95"/>
      <c r="AY24" s="98"/>
      <c r="AZ24" s="95"/>
      <c r="BA24" s="98"/>
      <c r="BB24" s="95"/>
      <c r="BC24" s="98"/>
      <c r="BR24" s="94" t="str">
        <f t="shared" si="3"/>
        <v/>
      </c>
      <c r="BS24" s="94" t="str">
        <f t="shared" si="4"/>
        <v/>
      </c>
    </row>
    <row r="25" spans="1:71" s="94" customFormat="1" ht="25.5" customHeight="1" x14ac:dyDescent="0.2">
      <c r="A25" s="336"/>
      <c r="B25" s="330"/>
      <c r="C25" s="77" t="str">
        <f>IF(D25="","",INDEX(Soupisky!$H:$H,MATCH(D25,Soupisky!$I:$I,0)))</f>
        <v/>
      </c>
      <c r="D25" s="200"/>
      <c r="E25" s="201"/>
      <c r="F25" s="202" t="str">
        <f>IF(OR(ISNA(MATCH(W25,'2k - LOS'!$B$4:$B$15,0)),ISNA(MATCH(E25,'2k - LOS'!$C$3:$F$3,0))),"",INDEX('2k - LOS'!$C$4:$F$15,MATCH(W25,'2k - LOS'!$B$4:$B$15,0),MATCH(E25,'2k - LOS'!$C$3:$F$3,0)))</f>
        <v/>
      </c>
      <c r="G25" s="25" t="str">
        <f>IF($F25="","",INDEX('2k - 1. závod'!$A:$AB,$F25+5,INDEX('2k - Základní list'!$B:$B,MATCH($E25,'2k - Základní list'!$A:$A,0),1)))</f>
        <v/>
      </c>
      <c r="H25" s="145" t="str">
        <f>IF($F25="",IF(AA24&gt;0, POCET_DRUZSTEV, ""),INDEX('2k - 1. závod'!$A:$AB,$F25+5,INDEX('2k - Základní list'!$B:$B,MATCH($E25,'2k - Základní list'!$A:$A,0),1)+3))</f>
        <v/>
      </c>
      <c r="I25" s="333"/>
      <c r="J25" s="333"/>
      <c r="K25" s="342"/>
      <c r="L25" s="77" t="str">
        <f>IF(M25="","",INDEX(Soupisky!$H:$H,MATCH(M25,Soupisky!$I:$I,0)))</f>
        <v/>
      </c>
      <c r="M25" s="200" t="str">
        <f t="shared" si="0"/>
        <v/>
      </c>
      <c r="N25" s="201"/>
      <c r="O25" s="202" t="str">
        <f>IF(OR(ISNA(MATCH(W25,'2k - LOS'!$B$19:$B$30,0)),ISNA(MATCH(N25,'2k - LOS'!$C$18:$F$18,0))),"",INDEX('2k - LOS'!$C$19:$F$30,MATCH(W25,'2k - LOS'!$B$19:$B$30,0),MATCH(N25,'2k - LOS'!$C$18:$F$18,0)))</f>
        <v/>
      </c>
      <c r="P25" s="25" t="str">
        <f>IF($O25="","",INDEX('2k - 2. závod'!$A:$AB,$O25+5,INDEX('2k - Základní list'!$B:$B,MATCH($N25,'2k - Základní list'!$A:$A,0),1)))</f>
        <v/>
      </c>
      <c r="Q25" s="145" t="str">
        <f>IF($O25="",IF(AA24&gt;0, POCET_DRUZSTEV, ""),INDEX('2k - 2. závod'!$A:$AB,$O25+5,INDEX('2k - Základní list'!$B:$B,MATCH($N25,'2k - Základní list'!$A:$A,0),1)+3))</f>
        <v/>
      </c>
      <c r="R25" s="312"/>
      <c r="S25" s="312"/>
      <c r="T25" s="306"/>
      <c r="U25" s="128" t="str">
        <f t="shared" si="1"/>
        <v/>
      </c>
      <c r="V25" s="128" t="str">
        <f t="shared" si="2"/>
        <v/>
      </c>
      <c r="W25" s="129" t="str">
        <f>IF(ISBLANK(B24),"",B24)</f>
        <v>MO Kolín RIVE</v>
      </c>
      <c r="X25" s="309"/>
      <c r="Y25" s="312"/>
      <c r="Z25" s="306"/>
      <c r="AA25" s="304"/>
      <c r="AB25" s="95"/>
      <c r="AC25" s="117"/>
      <c r="AD25" s="95"/>
      <c r="AE25" s="98"/>
      <c r="AF25" s="95"/>
      <c r="AG25" s="98"/>
      <c r="AH25" s="95"/>
      <c r="AI25" s="98"/>
      <c r="AJ25" s="95"/>
      <c r="AK25" s="98"/>
      <c r="AL25" s="95"/>
      <c r="AM25" s="98"/>
      <c r="AN25" s="95"/>
      <c r="AO25" s="98"/>
      <c r="AP25" s="95"/>
      <c r="AQ25" s="98"/>
      <c r="AR25" s="95"/>
      <c r="AS25" s="98"/>
      <c r="AT25" s="95"/>
      <c r="AU25" s="98"/>
      <c r="AV25" s="95"/>
      <c r="AW25" s="98"/>
      <c r="AX25" s="95"/>
      <c r="AY25" s="98"/>
      <c r="AZ25" s="95"/>
      <c r="BA25" s="98"/>
      <c r="BB25" s="95"/>
      <c r="BC25" s="98"/>
      <c r="BR25" s="94" t="str">
        <f t="shared" si="3"/>
        <v/>
      </c>
      <c r="BS25" s="94" t="str">
        <f t="shared" si="4"/>
        <v/>
      </c>
    </row>
    <row r="26" spans="1:71" s="94" customFormat="1" ht="25.5" customHeight="1" x14ac:dyDescent="0.2">
      <c r="A26" s="336"/>
      <c r="B26" s="330"/>
      <c r="C26" s="78" t="str">
        <f>IF(D26="","",INDEX(Soupisky!$H:$H,MATCH(D26,Soupisky!$I:$I,0)))</f>
        <v/>
      </c>
      <c r="D26" s="200"/>
      <c r="E26" s="203"/>
      <c r="F26" s="204" t="str">
        <f>IF(OR(ISNA(MATCH(W26,'2k - LOS'!$B$4:$B$15,0)),ISNA(MATCH(E26,'2k - LOS'!$C$3:$F$3,0))),"",INDEX('2k - LOS'!$C$4:$F$15,MATCH(W26,'2k - LOS'!$B$4:$B$15,0),MATCH(E26,'2k - LOS'!$C$3:$F$3,0)))</f>
        <v/>
      </c>
      <c r="G26" s="25" t="str">
        <f>IF($F26="","",INDEX('2k - 1. závod'!$A:$AB,$F26+5,INDEX('2k - Základní list'!$B:$B,MATCH($E26,'2k - Základní list'!$A:$A,0),1)))</f>
        <v/>
      </c>
      <c r="H26" s="145" t="str">
        <f>IF($F26="",IF(AA24&gt;0, POCET_DRUZSTEV, ""),INDEX('2k - 1. závod'!$A:$AB,$F26+5,INDEX('2k - Základní list'!$B:$B,MATCH($E26,'2k - Základní list'!$A:$A,0),1)+3))</f>
        <v/>
      </c>
      <c r="I26" s="333"/>
      <c r="J26" s="333"/>
      <c r="K26" s="342"/>
      <c r="L26" s="78" t="str">
        <f>IF(M26="","",INDEX(Soupisky!$H:$H,MATCH(M26,Soupisky!$I:$I,0)))</f>
        <v/>
      </c>
      <c r="M26" s="200" t="str">
        <f t="shared" si="0"/>
        <v/>
      </c>
      <c r="N26" s="203"/>
      <c r="O26" s="204" t="str">
        <f>IF(OR(ISNA(MATCH(W26,'2k - LOS'!$B$19:$B$30,0)),ISNA(MATCH(N26,'2k - LOS'!$C$18:$F$18,0))),"",INDEX('2k - LOS'!$C$19:$F$30,MATCH(W26,'2k - LOS'!$B$19:$B$30,0),MATCH(N26,'2k - LOS'!$C$18:$F$18,0)))</f>
        <v/>
      </c>
      <c r="P26" s="25" t="str">
        <f>IF($O26="","",INDEX('2k - 2. závod'!$A:$AB,$O26+5,INDEX('2k - Základní list'!$B:$B,MATCH($N26,'2k - Základní list'!$A:$A,0),1)))</f>
        <v/>
      </c>
      <c r="Q26" s="145" t="str">
        <f>IF($O26="",IF(AA24&gt;0, POCET_DRUZSTEV, ""),INDEX('2k - 2. závod'!$A:$AB,$O26+5,INDEX('2k - Základní list'!$B:$B,MATCH($N26,'2k - Základní list'!$A:$A,0),1)+3))</f>
        <v/>
      </c>
      <c r="R26" s="312"/>
      <c r="S26" s="312"/>
      <c r="T26" s="306"/>
      <c r="U26" s="128" t="str">
        <f t="shared" si="1"/>
        <v/>
      </c>
      <c r="V26" s="128" t="str">
        <f t="shared" si="2"/>
        <v/>
      </c>
      <c r="W26" s="129" t="str">
        <f>IF(ISBLANK(B24),"",B24)</f>
        <v>MO Kolín RIVE</v>
      </c>
      <c r="X26" s="309"/>
      <c r="Y26" s="312"/>
      <c r="Z26" s="306"/>
      <c r="AA26" s="304"/>
      <c r="AB26" s="95"/>
      <c r="AC26" s="95"/>
      <c r="AD26" s="95"/>
      <c r="AE26" s="98"/>
      <c r="AF26" s="95"/>
      <c r="AG26" s="98"/>
      <c r="AH26" s="95"/>
      <c r="AI26" s="98"/>
      <c r="AJ26" s="95"/>
      <c r="AK26" s="98"/>
      <c r="AL26" s="95"/>
      <c r="AM26" s="98"/>
      <c r="AN26" s="95"/>
      <c r="AO26" s="98"/>
      <c r="AP26" s="95"/>
      <c r="AQ26" s="98"/>
      <c r="AR26" s="95"/>
      <c r="AS26" s="98"/>
      <c r="AT26" s="95"/>
      <c r="AU26" s="98"/>
      <c r="AV26" s="95"/>
      <c r="AW26" s="98"/>
      <c r="AX26" s="95"/>
      <c r="AY26" s="98"/>
      <c r="AZ26" s="95"/>
      <c r="BA26" s="98"/>
      <c r="BB26" s="95"/>
      <c r="BC26" s="98"/>
      <c r="BR26" s="94" t="str">
        <f t="shared" si="3"/>
        <v/>
      </c>
      <c r="BS26" s="94" t="str">
        <f t="shared" si="4"/>
        <v/>
      </c>
    </row>
    <row r="27" spans="1:71" s="94" customFormat="1" ht="25.5" customHeight="1" thickBot="1" x14ac:dyDescent="0.25">
      <c r="A27" s="337"/>
      <c r="B27" s="331"/>
      <c r="C27" s="79" t="str">
        <f>IF(D27="","",INDEX(Soupisky!$H:$H,MATCH(D27,Soupisky!$I:$I,0)))</f>
        <v/>
      </c>
      <c r="D27" s="205"/>
      <c r="E27" s="206"/>
      <c r="F27" s="207" t="str">
        <f>IF(OR(ISNA(MATCH(W27,'2k - LOS'!$B$4:$B$15,0)),ISNA(MATCH(E27,'2k - LOS'!$C$3:$F$3,0))),"",INDEX('2k - LOS'!$C$4:$F$15,MATCH(W27,'2k - LOS'!$B$4:$B$15,0),MATCH(E27,'2k - LOS'!$C$3:$F$3,0)))</f>
        <v/>
      </c>
      <c r="G27" s="26" t="str">
        <f>IF($F27="","",INDEX('2k - 1. závod'!$A:$AB,$F27+5,INDEX('2k - Základní list'!$B:$B,MATCH($E27,'2k - Základní list'!$A:$A,0),1)))</f>
        <v/>
      </c>
      <c r="H27" s="146" t="str">
        <f>IF($F27="",IF(AA24&gt;0, POCET_DRUZSTEV, ""),INDEX('2k - 1. závod'!$A:$AB,$F27+5,INDEX('2k - Základní list'!$B:$B,MATCH($E27,'2k - Základní list'!$A:$A,0),1)+3))</f>
        <v/>
      </c>
      <c r="I27" s="334"/>
      <c r="J27" s="334"/>
      <c r="K27" s="343"/>
      <c r="L27" s="79" t="str">
        <f>IF(M27="","",INDEX(Soupisky!$H:$H,MATCH(M27,Soupisky!$I:$I,0)))</f>
        <v/>
      </c>
      <c r="M27" s="205" t="str">
        <f t="shared" si="0"/>
        <v/>
      </c>
      <c r="N27" s="206"/>
      <c r="O27" s="207" t="str">
        <f>IF(OR(ISNA(MATCH(W27,'2k - LOS'!$B$19:$B$30,0)),ISNA(MATCH(N27,'2k - LOS'!$C$18:$F$18,0))),"",INDEX('2k - LOS'!$C$19:$F$30,MATCH(W27,'2k - LOS'!$B$19:$B$30,0),MATCH(N27,'2k - LOS'!$C$18:$F$18,0)))</f>
        <v/>
      </c>
      <c r="P27" s="26" t="str">
        <f>IF($O27="","",INDEX('2k - 2. závod'!$A:$AB,$O27+5,INDEX('2k - Základní list'!$B:$B,MATCH($N27,'2k - Základní list'!$A:$A,0),1)))</f>
        <v/>
      </c>
      <c r="Q27" s="146" t="str">
        <f>IF($O27="",IF(AA24&gt;0, POCET_DRUZSTEV, ""),INDEX('2k - 2. závod'!$A:$AB,$O27+5,INDEX('2k - Základní list'!$B:$B,MATCH($N27,'2k - Základní list'!$A:$A,0),1)+3))</f>
        <v/>
      </c>
      <c r="R27" s="313"/>
      <c r="S27" s="313"/>
      <c r="T27" s="307"/>
      <c r="U27" s="130" t="str">
        <f t="shared" si="1"/>
        <v/>
      </c>
      <c r="V27" s="130" t="str">
        <f t="shared" si="2"/>
        <v/>
      </c>
      <c r="W27" s="131" t="str">
        <f>IF(ISBLANK(B24),"",B24)</f>
        <v>MO Kolín RIVE</v>
      </c>
      <c r="X27" s="310"/>
      <c r="Y27" s="313"/>
      <c r="Z27" s="307"/>
      <c r="AA27" s="304"/>
      <c r="AB27" s="95"/>
      <c r="AC27" s="95"/>
      <c r="AD27" s="95"/>
      <c r="AE27" s="98"/>
      <c r="AF27" s="95"/>
      <c r="AG27" s="98"/>
      <c r="AH27" s="95"/>
      <c r="AI27" s="98"/>
      <c r="AJ27" s="95"/>
      <c r="AK27" s="98"/>
      <c r="AL27" s="95"/>
      <c r="AM27" s="98"/>
      <c r="AN27" s="95"/>
      <c r="AO27" s="98"/>
      <c r="AP27" s="95"/>
      <c r="AQ27" s="98"/>
      <c r="AR27" s="95"/>
      <c r="AS27" s="98"/>
      <c r="AT27" s="95"/>
      <c r="AU27" s="98"/>
      <c r="AV27" s="95"/>
      <c r="AW27" s="98"/>
      <c r="AX27" s="95"/>
      <c r="AY27" s="98"/>
      <c r="AZ27" s="95"/>
      <c r="BA27" s="98"/>
      <c r="BB27" s="95"/>
      <c r="BC27" s="98"/>
      <c r="BR27" s="94" t="str">
        <f t="shared" si="3"/>
        <v/>
      </c>
      <c r="BS27" s="94" t="str">
        <f t="shared" si="4"/>
        <v/>
      </c>
    </row>
    <row r="28" spans="1:71" s="94" customFormat="1" ht="25.5" customHeight="1" x14ac:dyDescent="0.2">
      <c r="A28" s="335" t="str">
        <f>IF(INDEX('2k - LOS'!$H$4:$H$15,MATCH(B28,'2k - LOS'!$I$4:$I$15,0),)=0,"",INDEX('2k - LOS'!$H$4:$H$15,MATCH(B28,'2k - LOS'!$I$4:$I$15,0),))</f>
        <v/>
      </c>
      <c r="B28" s="329" t="str">
        <f>Soupisky!$M9</f>
        <v>ČRS MIVARDI CZ Mohelnice</v>
      </c>
      <c r="C28" s="76" t="str">
        <f>IF(D28="","",INDEX(Soupisky!$H:$H,MATCH(D28,Soupisky!$I:$I,0)))</f>
        <v/>
      </c>
      <c r="D28" s="208"/>
      <c r="E28" s="198"/>
      <c r="F28" s="199" t="str">
        <f>IF(OR(ISNA(MATCH(W28,'2k - LOS'!$B$4:$B$15,0)),ISNA(MATCH(E28,'2k - LOS'!$C$3:$F$3,0))),"",INDEX('2k - LOS'!$C$4:$F$15,MATCH(W28,'2k - LOS'!$B$4:$B$15,0),MATCH(E28,'2k - LOS'!$C$3:$F$3,0)))</f>
        <v/>
      </c>
      <c r="G28" s="24" t="str">
        <f>IF($F28="","",INDEX('2k - 1. závod'!$A:$AB,$F28+5,INDEX('2k - Základní list'!$B:$B,MATCH($E28,'2k - Základní list'!$A:$A,0),1)))</f>
        <v/>
      </c>
      <c r="H28" s="144" t="str">
        <f>IF($F28="",IF(AA28&gt;0, POCET_DRUZSTEV, ""),INDEX('2k - 1. závod'!$A:$AB,$F28+5,INDEX('2k - Základní list'!$B:$B,MATCH($E28,'2k - Základní list'!$A:$A,0),1)+3))</f>
        <v/>
      </c>
      <c r="I28" s="332" t="str">
        <f>IF(F28="","",SUM(G28:G31))</f>
        <v/>
      </c>
      <c r="J28" s="332" t="str">
        <f>IF(AA28&gt;0, SUM(H28:H31), "")</f>
        <v/>
      </c>
      <c r="K28" s="341" t="str">
        <f>IF(AA28&gt;0, RANK(J28,J:J,1), "")</f>
        <v/>
      </c>
      <c r="L28" s="76" t="str">
        <f>IF(M28="","",INDEX(Soupisky!$H:$H,MATCH(M28,Soupisky!$I:$I,0)))</f>
        <v/>
      </c>
      <c r="M28" s="208" t="str">
        <f t="shared" si="0"/>
        <v/>
      </c>
      <c r="N28" s="198"/>
      <c r="O28" s="199" t="str">
        <f>IF(OR(ISNA(MATCH(W28,'2k - LOS'!$B$19:$B$30,0)),ISNA(MATCH(N28,'2k - LOS'!$C$18:$F$18,0))),"",INDEX('2k - LOS'!$C$19:$F$30,MATCH(W28,'2k - LOS'!$B$19:$B$30,0),MATCH(N28,'2k - LOS'!$C$18:$F$18,0)))</f>
        <v/>
      </c>
      <c r="P28" s="24" t="str">
        <f>IF($O28="","",INDEX('2k - 2. závod'!$A:$AB,$O28+5,INDEX('2k - Základní list'!$B:$B,MATCH($N28,'2k - Základní list'!$A:$A,0),1)))</f>
        <v/>
      </c>
      <c r="Q28" s="144" t="str">
        <f>IF($O28="",IF(AA28&gt;0, POCET_DRUZSTEV, ""),INDEX('2k - 2. závod'!$A:$AB,$O28+5,INDEX('2k - Základní list'!$B:$B,MATCH($N28,'2k - Základní list'!$A:$A,0),1)+3))</f>
        <v/>
      </c>
      <c r="R28" s="311" t="str">
        <f>IF(O28="","",SUM(P28:P31))</f>
        <v/>
      </c>
      <c r="S28" s="311" t="str">
        <f>IF(AA28&gt;0,SUM(Q28:Q31), "")</f>
        <v/>
      </c>
      <c r="T28" s="305" t="str">
        <f>IF(AA28&gt;0, RANK(S28,S:S,1), "")</f>
        <v/>
      </c>
      <c r="U28" s="126" t="str">
        <f t="shared" si="1"/>
        <v/>
      </c>
      <c r="V28" s="126" t="str">
        <f t="shared" si="2"/>
        <v/>
      </c>
      <c r="W28" s="127" t="str">
        <f>IF(ISBLANK(B28),"",B28)</f>
        <v>ČRS MIVARDI CZ Mohelnice</v>
      </c>
      <c r="X28" s="308" t="str">
        <f>IF(O28="","",SUM(I28,R28))</f>
        <v/>
      </c>
      <c r="Y28" s="311" t="str">
        <f>IF(AA28&gt;0, SUM(S28,J28), "")</f>
        <v/>
      </c>
      <c r="Z28" s="305" t="str">
        <f>IF(AA28&gt;0, RANK(Y28,Y:Y,1), "")</f>
        <v/>
      </c>
      <c r="AA28" s="304">
        <f>IF(AND(D28="",D29="",D30="",D31=""), 0, 1)</f>
        <v>0</v>
      </c>
      <c r="AB28" s="99"/>
      <c r="AC28" s="99"/>
      <c r="AD28" s="99"/>
      <c r="AE28" s="86"/>
      <c r="AF28" s="99"/>
      <c r="AG28" s="86"/>
      <c r="AH28" s="99"/>
      <c r="AI28" s="86"/>
      <c r="AJ28" s="99"/>
      <c r="AK28" s="86"/>
      <c r="AL28" s="99"/>
      <c r="AM28" s="86"/>
      <c r="AN28" s="99"/>
      <c r="AO28" s="86"/>
      <c r="AP28" s="99"/>
      <c r="AQ28" s="86"/>
      <c r="AR28" s="99"/>
      <c r="AS28" s="86"/>
      <c r="AT28" s="99"/>
      <c r="AU28" s="86"/>
      <c r="AV28" s="99"/>
      <c r="AW28" s="86"/>
      <c r="AX28" s="99"/>
      <c r="AY28" s="86"/>
      <c r="AZ28" s="99"/>
      <c r="BA28" s="86"/>
      <c r="BB28" s="99"/>
      <c r="BC28" s="86"/>
      <c r="BR28" s="94" t="str">
        <f t="shared" si="3"/>
        <v/>
      </c>
      <c r="BS28" s="94" t="str">
        <f t="shared" si="4"/>
        <v/>
      </c>
    </row>
    <row r="29" spans="1:71" s="94" customFormat="1" ht="25.5" customHeight="1" x14ac:dyDescent="0.2">
      <c r="A29" s="336"/>
      <c r="B29" s="330"/>
      <c r="C29" s="77" t="str">
        <f>IF(D29="","",INDEX(Soupisky!$H:$H,MATCH(D29,Soupisky!$I:$I,0)))</f>
        <v/>
      </c>
      <c r="D29" s="200"/>
      <c r="E29" s="201"/>
      <c r="F29" s="202" t="str">
        <f>IF(OR(ISNA(MATCH(W29,'2k - LOS'!$B$4:$B$15,0)),ISNA(MATCH(E29,'2k - LOS'!$C$3:$F$3,0))),"",INDEX('2k - LOS'!$C$4:$F$15,MATCH(W29,'2k - LOS'!$B$4:$B$15,0),MATCH(E29,'2k - LOS'!$C$3:$F$3,0)))</f>
        <v/>
      </c>
      <c r="G29" s="25" t="str">
        <f>IF($F29="","",INDEX('2k - 1. závod'!$A:$AB,$F29+5,INDEX('2k - Základní list'!$B:$B,MATCH($E29,'2k - Základní list'!$A:$A,0),1)))</f>
        <v/>
      </c>
      <c r="H29" s="145" t="str">
        <f>IF($F29="",IF(AA28&gt;0, POCET_DRUZSTEV, ""),INDEX('2k - 1. závod'!$A:$AB,$F29+5,INDEX('2k - Základní list'!$B:$B,MATCH($E29,'2k - Základní list'!$A:$A,0),1)+3))</f>
        <v/>
      </c>
      <c r="I29" s="333"/>
      <c r="J29" s="333"/>
      <c r="K29" s="342"/>
      <c r="L29" s="77" t="str">
        <f>IF(M29="","",INDEX(Soupisky!$H:$H,MATCH(M29,Soupisky!$I:$I,0)))</f>
        <v/>
      </c>
      <c r="M29" s="200" t="str">
        <f t="shared" si="0"/>
        <v/>
      </c>
      <c r="N29" s="201"/>
      <c r="O29" s="202" t="str">
        <f>IF(OR(ISNA(MATCH(W29,'2k - LOS'!$B$19:$B$30,0)),ISNA(MATCH(N29,'2k - LOS'!$C$18:$F$18,0))),"",INDEX('2k - LOS'!$C$19:$F$30,MATCH(W29,'2k - LOS'!$B$19:$B$30,0),MATCH(N29,'2k - LOS'!$C$18:$F$18,0)))</f>
        <v/>
      </c>
      <c r="P29" s="25" t="str">
        <f>IF($O29="","",INDEX('2k - 2. závod'!$A:$AB,$O29+5,INDEX('2k - Základní list'!$B:$B,MATCH($N29,'2k - Základní list'!$A:$A,0),1)))</f>
        <v/>
      </c>
      <c r="Q29" s="145" t="str">
        <f>IF($O29="",IF(AA28&gt;0, POCET_DRUZSTEV, ""),INDEX('2k - 2. závod'!$A:$AB,$O29+5,INDEX('2k - Základní list'!$B:$B,MATCH($N29,'2k - Základní list'!$A:$A,0),1)+3))</f>
        <v/>
      </c>
      <c r="R29" s="312"/>
      <c r="S29" s="312"/>
      <c r="T29" s="306"/>
      <c r="U29" s="128" t="str">
        <f t="shared" si="1"/>
        <v/>
      </c>
      <c r="V29" s="128" t="str">
        <f t="shared" si="2"/>
        <v/>
      </c>
      <c r="W29" s="129" t="str">
        <f>IF(ISBLANK(B28),"",B28)</f>
        <v>ČRS MIVARDI CZ Mohelnice</v>
      </c>
      <c r="X29" s="309"/>
      <c r="Y29" s="312"/>
      <c r="Z29" s="306"/>
      <c r="AA29" s="304"/>
      <c r="AB29" s="99"/>
      <c r="AC29" s="99"/>
      <c r="AD29" s="99"/>
      <c r="AE29" s="86"/>
      <c r="AF29" s="99"/>
      <c r="AG29" s="86"/>
      <c r="AH29" s="99"/>
      <c r="AI29" s="86"/>
      <c r="AJ29" s="99"/>
      <c r="AK29" s="86"/>
      <c r="AL29" s="99"/>
      <c r="AM29" s="86"/>
      <c r="AN29" s="99"/>
      <c r="AO29" s="86"/>
      <c r="AP29" s="99"/>
      <c r="AQ29" s="86"/>
      <c r="AR29" s="99"/>
      <c r="AS29" s="86"/>
      <c r="AT29" s="99"/>
      <c r="AU29" s="86"/>
      <c r="AV29" s="99"/>
      <c r="AW29" s="86"/>
      <c r="AX29" s="99"/>
      <c r="AY29" s="86"/>
      <c r="AZ29" s="99"/>
      <c r="BA29" s="86"/>
      <c r="BB29" s="99"/>
      <c r="BC29" s="86"/>
      <c r="BR29" s="94" t="str">
        <f t="shared" si="3"/>
        <v/>
      </c>
      <c r="BS29" s="94" t="str">
        <f t="shared" si="4"/>
        <v/>
      </c>
    </row>
    <row r="30" spans="1:71" s="94" customFormat="1" ht="25.5" customHeight="1" x14ac:dyDescent="0.2">
      <c r="A30" s="336"/>
      <c r="B30" s="330"/>
      <c r="C30" s="78" t="str">
        <f>IF(D30="","",INDEX(Soupisky!$H:$H,MATCH(D30,Soupisky!$I:$I,0)))</f>
        <v/>
      </c>
      <c r="D30" s="200"/>
      <c r="E30" s="203"/>
      <c r="F30" s="204" t="str">
        <f>IF(OR(ISNA(MATCH(W30,'2k - LOS'!$B$4:$B$15,0)),ISNA(MATCH(E30,'2k - LOS'!$C$3:$F$3,0))),"",INDEX('2k - LOS'!$C$4:$F$15,MATCH(W30,'2k - LOS'!$B$4:$B$15,0),MATCH(E30,'2k - LOS'!$C$3:$F$3,0)))</f>
        <v/>
      </c>
      <c r="G30" s="25" t="str">
        <f>IF($F30="","",INDEX('2k - 1. závod'!$A:$AB,$F30+5,INDEX('2k - Základní list'!$B:$B,MATCH($E30,'2k - Základní list'!$A:$A,0),1)))</f>
        <v/>
      </c>
      <c r="H30" s="145" t="str">
        <f>IF($F30="",IF(AA28&gt;0, POCET_DRUZSTEV, ""),INDEX('2k - 1. závod'!$A:$AB,$F30+5,INDEX('2k - Základní list'!$B:$B,MATCH($E30,'2k - Základní list'!$A:$A,0),1)+3))</f>
        <v/>
      </c>
      <c r="I30" s="333"/>
      <c r="J30" s="333"/>
      <c r="K30" s="342"/>
      <c r="L30" s="78" t="str">
        <f>IF(M30="","",INDEX(Soupisky!$H:$H,MATCH(M30,Soupisky!$I:$I,0)))</f>
        <v/>
      </c>
      <c r="M30" s="200" t="str">
        <f t="shared" si="0"/>
        <v/>
      </c>
      <c r="N30" s="203"/>
      <c r="O30" s="204" t="str">
        <f>IF(OR(ISNA(MATCH(W30,'2k - LOS'!$B$19:$B$30,0)),ISNA(MATCH(N30,'2k - LOS'!$C$18:$F$18,0))),"",INDEX('2k - LOS'!$C$19:$F$30,MATCH(W30,'2k - LOS'!$B$19:$B$30,0),MATCH(N30,'2k - LOS'!$C$18:$F$18,0)))</f>
        <v/>
      </c>
      <c r="P30" s="25" t="str">
        <f>IF($O30="","",INDEX('2k - 2. závod'!$A:$AB,$O30+5,INDEX('2k - Základní list'!$B:$B,MATCH($N30,'2k - Základní list'!$A:$A,0),1)))</f>
        <v/>
      </c>
      <c r="Q30" s="145" t="str">
        <f>IF($O30="",IF(AA28&gt;0, POCET_DRUZSTEV, ""),INDEX('2k - 2. závod'!$A:$AB,$O30+5,INDEX('2k - Základní list'!$B:$B,MATCH($N30,'2k - Základní list'!$A:$A,0),1)+3))</f>
        <v/>
      </c>
      <c r="R30" s="312"/>
      <c r="S30" s="312"/>
      <c r="T30" s="306"/>
      <c r="U30" s="128" t="str">
        <f t="shared" si="1"/>
        <v/>
      </c>
      <c r="V30" s="128" t="str">
        <f t="shared" si="2"/>
        <v/>
      </c>
      <c r="W30" s="129" t="str">
        <f>IF(ISBLANK(B28),"",B28)</f>
        <v>ČRS MIVARDI CZ Mohelnice</v>
      </c>
      <c r="X30" s="309"/>
      <c r="Y30" s="312"/>
      <c r="Z30" s="306"/>
      <c r="AA30" s="304"/>
      <c r="AB30" s="99"/>
      <c r="AC30" s="99"/>
      <c r="AD30" s="99"/>
      <c r="AE30" s="86"/>
      <c r="AF30" s="99"/>
      <c r="AG30" s="86"/>
      <c r="AH30" s="99"/>
      <c r="AI30" s="86"/>
      <c r="AJ30" s="99"/>
      <c r="AK30" s="86"/>
      <c r="AL30" s="99"/>
      <c r="AM30" s="86"/>
      <c r="AN30" s="99"/>
      <c r="AO30" s="86"/>
      <c r="AP30" s="99"/>
      <c r="AQ30" s="86"/>
      <c r="AR30" s="99"/>
      <c r="AS30" s="86"/>
      <c r="AT30" s="99"/>
      <c r="AU30" s="86"/>
      <c r="AV30" s="99"/>
      <c r="AW30" s="86"/>
      <c r="AX30" s="99"/>
      <c r="AY30" s="86"/>
      <c r="AZ30" s="99"/>
      <c r="BA30" s="86"/>
      <c r="BB30" s="99"/>
      <c r="BC30" s="86"/>
      <c r="BR30" s="94" t="str">
        <f t="shared" si="3"/>
        <v/>
      </c>
      <c r="BS30" s="94" t="str">
        <f t="shared" si="4"/>
        <v/>
      </c>
    </row>
    <row r="31" spans="1:71" s="94" customFormat="1" ht="25.5" customHeight="1" thickBot="1" x14ac:dyDescent="0.25">
      <c r="A31" s="337"/>
      <c r="B31" s="331"/>
      <c r="C31" s="79" t="str">
        <f>IF(D31="","",INDEX(Soupisky!$H:$H,MATCH(D31,Soupisky!$I:$I,0)))</f>
        <v/>
      </c>
      <c r="D31" s="205"/>
      <c r="E31" s="206"/>
      <c r="F31" s="207" t="str">
        <f>IF(OR(ISNA(MATCH(W31,'2k - LOS'!$B$4:$B$15,0)),ISNA(MATCH(E31,'2k - LOS'!$C$3:$F$3,0))),"",INDEX('2k - LOS'!$C$4:$F$15,MATCH(W31,'2k - LOS'!$B$4:$B$15,0),MATCH(E31,'2k - LOS'!$C$3:$F$3,0)))</f>
        <v/>
      </c>
      <c r="G31" s="26" t="str">
        <f>IF($F31="","",INDEX('2k - 1. závod'!$A:$AB,$F31+5,INDEX('2k - Základní list'!$B:$B,MATCH($E31,'2k - Základní list'!$A:$A,0),1)))</f>
        <v/>
      </c>
      <c r="H31" s="146" t="str">
        <f>IF($F31="",IF(AA28&gt;0, POCET_DRUZSTEV, ""),INDEX('2k - 1. závod'!$A:$AB,$F31+5,INDEX('2k - Základní list'!$B:$B,MATCH($E31,'2k - Základní list'!$A:$A,0),1)+3))</f>
        <v/>
      </c>
      <c r="I31" s="334"/>
      <c r="J31" s="334"/>
      <c r="K31" s="343"/>
      <c r="L31" s="79" t="str">
        <f>IF(M31="","",INDEX(Soupisky!$H:$H,MATCH(M31,Soupisky!$I:$I,0)))</f>
        <v/>
      </c>
      <c r="M31" s="205" t="str">
        <f t="shared" si="0"/>
        <v/>
      </c>
      <c r="N31" s="206"/>
      <c r="O31" s="207" t="str">
        <f>IF(OR(ISNA(MATCH(W31,'2k - LOS'!$B$19:$B$30,0)),ISNA(MATCH(N31,'2k - LOS'!$C$18:$F$18,0))),"",INDEX('2k - LOS'!$C$19:$F$30,MATCH(W31,'2k - LOS'!$B$19:$B$30,0),MATCH(N31,'2k - LOS'!$C$18:$F$18,0)))</f>
        <v/>
      </c>
      <c r="P31" s="26" t="str">
        <f>IF($O31="","",INDEX('2k - 2. závod'!$A:$AB,$O31+5,INDEX('2k - Základní list'!$B:$B,MATCH($N31,'2k - Základní list'!$A:$A,0),1)))</f>
        <v/>
      </c>
      <c r="Q31" s="146" t="str">
        <f>IF($O31="",IF(AA28&gt;0, POCET_DRUZSTEV, ""),INDEX('2k - 2. závod'!$A:$AB,$O31+5,INDEX('2k - Základní list'!$B:$B,MATCH($N31,'2k - Základní list'!$A:$A,0),1)+3))</f>
        <v/>
      </c>
      <c r="R31" s="313"/>
      <c r="S31" s="313"/>
      <c r="T31" s="307"/>
      <c r="U31" s="130" t="str">
        <f t="shared" si="1"/>
        <v/>
      </c>
      <c r="V31" s="130" t="str">
        <f t="shared" si="2"/>
        <v/>
      </c>
      <c r="W31" s="131" t="str">
        <f>IF(ISBLANK(B28),"",B28)</f>
        <v>ČRS MIVARDI CZ Mohelnice</v>
      </c>
      <c r="X31" s="310"/>
      <c r="Y31" s="313"/>
      <c r="Z31" s="307"/>
      <c r="AA31" s="304"/>
      <c r="AB31" s="99"/>
      <c r="AC31" s="99"/>
      <c r="AD31" s="99"/>
      <c r="AE31" s="86"/>
      <c r="AF31" s="99"/>
      <c r="AG31" s="86"/>
      <c r="AH31" s="99"/>
      <c r="AI31" s="86"/>
      <c r="AJ31" s="99"/>
      <c r="AK31" s="86"/>
      <c r="AL31" s="99"/>
      <c r="AM31" s="86"/>
      <c r="AN31" s="99"/>
      <c r="AO31" s="86"/>
      <c r="AP31" s="99"/>
      <c r="AQ31" s="86"/>
      <c r="AR31" s="99"/>
      <c r="AS31" s="86"/>
      <c r="AT31" s="99"/>
      <c r="AU31" s="86"/>
      <c r="AV31" s="99"/>
      <c r="AW31" s="86"/>
      <c r="AX31" s="99"/>
      <c r="AY31" s="86"/>
      <c r="AZ31" s="99"/>
      <c r="BA31" s="86"/>
      <c r="BB31" s="99"/>
      <c r="BC31" s="86"/>
      <c r="BR31" s="94" t="str">
        <f t="shared" si="3"/>
        <v/>
      </c>
      <c r="BS31" s="94" t="str">
        <f t="shared" si="4"/>
        <v/>
      </c>
    </row>
    <row r="32" spans="1:71" s="94" customFormat="1" ht="25.5" customHeight="1" x14ac:dyDescent="0.2">
      <c r="A32" s="335" t="str">
        <f>IF(INDEX('2k - LOS'!$H$4:$H$15,MATCH(B32,'2k - LOS'!$I$4:$I$15,0),)=0,"",INDEX('2k - LOS'!$H$4:$H$15,MATCH(B32,'2k - LOS'!$I$4:$I$15,0),))</f>
        <v/>
      </c>
      <c r="B32" s="329" t="str">
        <f>Soupisky!$M10</f>
        <v>RSK LIPANI MIVARDI Třebechovice pod Orebem</v>
      </c>
      <c r="C32" s="76" t="str">
        <f>IF(D32="","",INDEX(Soupisky!$H:$H,MATCH(D32,Soupisky!$I:$I,0)))</f>
        <v/>
      </c>
      <c r="D32" s="208"/>
      <c r="E32" s="198"/>
      <c r="F32" s="199" t="str">
        <f>IF(OR(ISNA(MATCH(W32,'2k - LOS'!$B$4:$B$15,0)),ISNA(MATCH(E32,'2k - LOS'!$C$3:$F$3,0))),"",INDEX('2k - LOS'!$C$4:$F$15,MATCH(W32,'2k - LOS'!$B$4:$B$15,0),MATCH(E32,'2k - LOS'!$C$3:$F$3,0)))</f>
        <v/>
      </c>
      <c r="G32" s="24" t="str">
        <f>IF($F32="","",INDEX('2k - 1. závod'!$A:$AB,$F32+5,INDEX('2k - Základní list'!$B:$B,MATCH($E32,'2k - Základní list'!$A:$A,0),1)))</f>
        <v/>
      </c>
      <c r="H32" s="144" t="str">
        <f>IF($F32="",IF(AA32&gt;0, POCET_DRUZSTEV, ""),INDEX('2k - 1. závod'!$A:$AB,$F32+5,INDEX('2k - Základní list'!$B:$B,MATCH($E32,'2k - Základní list'!$A:$A,0),1)+3))</f>
        <v/>
      </c>
      <c r="I32" s="332" t="str">
        <f>IF(F32="","",SUM(G32:G35))</f>
        <v/>
      </c>
      <c r="J32" s="332" t="str">
        <f>IF(AA32&gt;0, SUM(H32:H35), "")</f>
        <v/>
      </c>
      <c r="K32" s="341" t="str">
        <f>IF(AA32&gt;0, RANK(J32,J:J,1), "")</f>
        <v/>
      </c>
      <c r="L32" s="76" t="str">
        <f>IF(M32="","",INDEX(Soupisky!$H:$H,MATCH(M32,Soupisky!$I:$I,0)))</f>
        <v/>
      </c>
      <c r="M32" s="208" t="str">
        <f t="shared" si="0"/>
        <v/>
      </c>
      <c r="N32" s="198"/>
      <c r="O32" s="199" t="str">
        <f>IF(OR(ISNA(MATCH(W32,'2k - LOS'!$B$19:$B$30,0)),ISNA(MATCH(N32,'2k - LOS'!$C$18:$F$18,0))),"",INDEX('2k - LOS'!$C$19:$F$30,MATCH(W32,'2k - LOS'!$B$19:$B$30,0),MATCH(N32,'2k - LOS'!$C$18:$F$18,0)))</f>
        <v/>
      </c>
      <c r="P32" s="24" t="str">
        <f>IF($O32="","",INDEX('2k - 2. závod'!$A:$AB,$O32+5,INDEX('2k - Základní list'!$B:$B,MATCH($N32,'2k - Základní list'!$A:$A,0),1)))</f>
        <v/>
      </c>
      <c r="Q32" s="144" t="str">
        <f>IF($O32="",IF(AA32&gt;0, POCET_DRUZSTEV, ""),INDEX('2k - 2. závod'!$A:$AB,$O32+5,INDEX('2k - Základní list'!$B:$B,MATCH($N32,'2k - Základní list'!$A:$A,0),1)+3))</f>
        <v/>
      </c>
      <c r="R32" s="311" t="str">
        <f>IF(O32="","",SUM(P32:P35))</f>
        <v/>
      </c>
      <c r="S32" s="311" t="str">
        <f>IF(AA32&gt;0,SUM(Q32:Q35), "")</f>
        <v/>
      </c>
      <c r="T32" s="305" t="str">
        <f>IF(AA32&gt;0, RANK(S32,S:S,1), "")</f>
        <v/>
      </c>
      <c r="U32" s="126" t="str">
        <f t="shared" si="1"/>
        <v/>
      </c>
      <c r="V32" s="126" t="str">
        <f t="shared" si="2"/>
        <v/>
      </c>
      <c r="W32" s="127" t="str">
        <f>IF(ISBLANK(B32),"",B32)</f>
        <v>RSK LIPANI MIVARDI Třebechovice pod Orebem</v>
      </c>
      <c r="X32" s="308" t="str">
        <f>IF(O32="","",SUM(I32,R32))</f>
        <v/>
      </c>
      <c r="Y32" s="311" t="str">
        <f>IF(AA32&gt;0, SUM(S32,J32), "")</f>
        <v/>
      </c>
      <c r="Z32" s="305" t="str">
        <f>IF(AA32&gt;0, RANK(Y32,Y:Y,1), "")</f>
        <v/>
      </c>
      <c r="AA32" s="304">
        <f>IF(AND(D32="",D33="",D34="",D35=""), 0, 1)</f>
        <v>0</v>
      </c>
      <c r="AB32" s="95"/>
      <c r="AC32" s="95"/>
      <c r="AD32" s="95"/>
      <c r="AE32" s="96"/>
      <c r="AF32" s="95"/>
      <c r="AG32" s="96"/>
      <c r="AH32" s="95"/>
      <c r="AI32" s="96"/>
      <c r="AJ32" s="95"/>
      <c r="AK32" s="96"/>
      <c r="AL32" s="95"/>
      <c r="AM32" s="96"/>
      <c r="AN32" s="95"/>
      <c r="AO32" s="96"/>
      <c r="AP32" s="95"/>
      <c r="AQ32" s="96"/>
      <c r="AR32" s="95"/>
      <c r="AS32" s="96"/>
      <c r="AT32" s="95"/>
      <c r="AU32" s="96"/>
      <c r="AV32" s="95"/>
      <c r="AW32" s="96"/>
      <c r="AX32" s="95"/>
      <c r="AY32" s="96"/>
      <c r="AZ32" s="95"/>
      <c r="BA32" s="96"/>
      <c r="BB32" s="95"/>
      <c r="BC32" s="96"/>
      <c r="BR32" s="94" t="str">
        <f t="shared" si="3"/>
        <v/>
      </c>
      <c r="BS32" s="94" t="str">
        <f t="shared" si="4"/>
        <v/>
      </c>
    </row>
    <row r="33" spans="1:71" s="94" customFormat="1" ht="25.5" customHeight="1" x14ac:dyDescent="0.2">
      <c r="A33" s="336"/>
      <c r="B33" s="330"/>
      <c r="C33" s="77" t="str">
        <f>IF(D33="","",INDEX(Soupisky!$H:$H,MATCH(D33,Soupisky!$I:$I,0)))</f>
        <v/>
      </c>
      <c r="D33" s="200"/>
      <c r="E33" s="201"/>
      <c r="F33" s="202" t="str">
        <f>IF(OR(ISNA(MATCH(W33,'2k - LOS'!$B$4:$B$15,0)),ISNA(MATCH(E33,'2k - LOS'!$C$3:$F$3,0))),"",INDEX('2k - LOS'!$C$4:$F$15,MATCH(W33,'2k - LOS'!$B$4:$B$15,0),MATCH(E33,'2k - LOS'!$C$3:$F$3,0)))</f>
        <v/>
      </c>
      <c r="G33" s="25" t="str">
        <f>IF($F33="","",INDEX('2k - 1. závod'!$A:$AB,$F33+5,INDEX('2k - Základní list'!$B:$B,MATCH($E33,'2k - Základní list'!$A:$A,0),1)))</f>
        <v/>
      </c>
      <c r="H33" s="145" t="str">
        <f>IF($F33="",IF(AA32&gt;0, POCET_DRUZSTEV, ""),INDEX('2k - 1. závod'!$A:$AB,$F33+5,INDEX('2k - Základní list'!$B:$B,MATCH($E33,'2k - Základní list'!$A:$A,0),1)+3))</f>
        <v/>
      </c>
      <c r="I33" s="333"/>
      <c r="J33" s="333"/>
      <c r="K33" s="342"/>
      <c r="L33" s="77" t="str">
        <f>IF(M33="","",INDEX(Soupisky!$H:$H,MATCH(M33,Soupisky!$I:$I,0)))</f>
        <v/>
      </c>
      <c r="M33" s="200" t="str">
        <f t="shared" si="0"/>
        <v/>
      </c>
      <c r="N33" s="201"/>
      <c r="O33" s="202" t="str">
        <f>IF(OR(ISNA(MATCH(W33,'2k - LOS'!$B$19:$B$30,0)),ISNA(MATCH(N33,'2k - LOS'!$C$18:$F$18,0))),"",INDEX('2k - LOS'!$C$19:$F$30,MATCH(W33,'2k - LOS'!$B$19:$B$30,0),MATCH(N33,'2k - LOS'!$C$18:$F$18,0)))</f>
        <v/>
      </c>
      <c r="P33" s="25" t="str">
        <f>IF($O33="","",INDEX('2k - 2. závod'!$A:$AB,$O33+5,INDEX('2k - Základní list'!$B:$B,MATCH($N33,'2k - Základní list'!$A:$A,0),1)))</f>
        <v/>
      </c>
      <c r="Q33" s="145" t="str">
        <f>IF($O33="",IF(AA32&gt;0, POCET_DRUZSTEV, ""),INDEX('2k - 2. závod'!$A:$AB,$O33+5,INDEX('2k - Základní list'!$B:$B,MATCH($N33,'2k - Základní list'!$A:$A,0),1)+3))</f>
        <v/>
      </c>
      <c r="R33" s="312"/>
      <c r="S33" s="312"/>
      <c r="T33" s="306"/>
      <c r="U33" s="128" t="str">
        <f t="shared" si="1"/>
        <v/>
      </c>
      <c r="V33" s="128" t="str">
        <f t="shared" si="2"/>
        <v/>
      </c>
      <c r="W33" s="129" t="str">
        <f>IF(ISBLANK(B32),"",B32)</f>
        <v>RSK LIPANI MIVARDI Třebechovice pod Orebem</v>
      </c>
      <c r="X33" s="309"/>
      <c r="Y33" s="312"/>
      <c r="Z33" s="306"/>
      <c r="AA33" s="304"/>
      <c r="AB33" s="95"/>
      <c r="AC33" s="95"/>
      <c r="AD33" s="95"/>
      <c r="AE33" s="96"/>
      <c r="AF33" s="95"/>
      <c r="AG33" s="96"/>
      <c r="AH33" s="95"/>
      <c r="AI33" s="96"/>
      <c r="AJ33" s="95"/>
      <c r="AK33" s="96"/>
      <c r="AL33" s="95"/>
      <c r="AM33" s="96"/>
      <c r="AN33" s="95"/>
      <c r="AO33" s="96"/>
      <c r="AP33" s="95"/>
      <c r="AQ33" s="96"/>
      <c r="AR33" s="95"/>
      <c r="AS33" s="96"/>
      <c r="AT33" s="95"/>
      <c r="AU33" s="96"/>
      <c r="AV33" s="95"/>
      <c r="AW33" s="96"/>
      <c r="AX33" s="95"/>
      <c r="AY33" s="96"/>
      <c r="AZ33" s="95"/>
      <c r="BA33" s="96"/>
      <c r="BB33" s="95"/>
      <c r="BC33" s="96"/>
      <c r="BR33" s="94" t="str">
        <f t="shared" si="3"/>
        <v/>
      </c>
      <c r="BS33" s="94" t="str">
        <f t="shared" si="4"/>
        <v/>
      </c>
    </row>
    <row r="34" spans="1:71" s="94" customFormat="1" ht="25.5" customHeight="1" x14ac:dyDescent="0.2">
      <c r="A34" s="336"/>
      <c r="B34" s="330"/>
      <c r="C34" s="78" t="str">
        <f>IF(D34="","",INDEX(Soupisky!$H:$H,MATCH(D34,Soupisky!$I:$I,0)))</f>
        <v/>
      </c>
      <c r="D34" s="200"/>
      <c r="E34" s="203"/>
      <c r="F34" s="204" t="str">
        <f>IF(OR(ISNA(MATCH(W34,'2k - LOS'!$B$4:$B$15,0)),ISNA(MATCH(E34,'2k - LOS'!$C$3:$F$3,0))),"",INDEX('2k - LOS'!$C$4:$F$15,MATCH(W34,'2k - LOS'!$B$4:$B$15,0),MATCH(E34,'2k - LOS'!$C$3:$F$3,0)))</f>
        <v/>
      </c>
      <c r="G34" s="25" t="str">
        <f>IF($F34="","",INDEX('2k - 1. závod'!$A:$AB,$F34+5,INDEX('2k - Základní list'!$B:$B,MATCH($E34,'2k - Základní list'!$A:$A,0),1)))</f>
        <v/>
      </c>
      <c r="H34" s="145" t="str">
        <f>IF($F34="",IF(AA32&gt;0, POCET_DRUZSTEV, ""),INDEX('2k - 1. závod'!$A:$AB,$F34+5,INDEX('2k - Základní list'!$B:$B,MATCH($E34,'2k - Základní list'!$A:$A,0),1)+3))</f>
        <v/>
      </c>
      <c r="I34" s="333"/>
      <c r="J34" s="333"/>
      <c r="K34" s="342"/>
      <c r="L34" s="78" t="str">
        <f>IF(M34="","",INDEX(Soupisky!$H:$H,MATCH(M34,Soupisky!$I:$I,0)))</f>
        <v/>
      </c>
      <c r="M34" s="200" t="str">
        <f t="shared" si="0"/>
        <v/>
      </c>
      <c r="N34" s="203"/>
      <c r="O34" s="204" t="str">
        <f>IF(OR(ISNA(MATCH(W34,'2k - LOS'!$B$19:$B$30,0)),ISNA(MATCH(N34,'2k - LOS'!$C$18:$F$18,0))),"",INDEX('2k - LOS'!$C$19:$F$30,MATCH(W34,'2k - LOS'!$B$19:$B$30,0),MATCH(N34,'2k - LOS'!$C$18:$F$18,0)))</f>
        <v/>
      </c>
      <c r="P34" s="25" t="str">
        <f>IF($O34="","",INDEX('2k - 2. závod'!$A:$AB,$O34+5,INDEX('2k - Základní list'!$B:$B,MATCH($N34,'2k - Základní list'!$A:$A,0),1)))</f>
        <v/>
      </c>
      <c r="Q34" s="145" t="str">
        <f>IF($O34="",IF(AA32&gt;0, POCET_DRUZSTEV, ""),INDEX('2k - 2. závod'!$A:$AB,$O34+5,INDEX('2k - Základní list'!$B:$B,MATCH($N34,'2k - Základní list'!$A:$A,0),1)+3))</f>
        <v/>
      </c>
      <c r="R34" s="312"/>
      <c r="S34" s="312"/>
      <c r="T34" s="306"/>
      <c r="U34" s="128" t="str">
        <f t="shared" si="1"/>
        <v/>
      </c>
      <c r="V34" s="128" t="str">
        <f t="shared" si="2"/>
        <v/>
      </c>
      <c r="W34" s="129" t="str">
        <f>IF(ISBLANK(B32),"",B32)</f>
        <v>RSK LIPANI MIVARDI Třebechovice pod Orebem</v>
      </c>
      <c r="X34" s="309"/>
      <c r="Y34" s="312"/>
      <c r="Z34" s="306"/>
      <c r="AA34" s="304"/>
      <c r="AB34" s="95"/>
      <c r="AC34" s="95"/>
      <c r="AD34" s="95"/>
      <c r="AE34" s="96"/>
      <c r="AF34" s="95"/>
      <c r="AG34" s="96"/>
      <c r="AH34" s="95"/>
      <c r="AI34" s="96"/>
      <c r="AJ34" s="95"/>
      <c r="AK34" s="96"/>
      <c r="AL34" s="95"/>
      <c r="AM34" s="96"/>
      <c r="AN34" s="95"/>
      <c r="AO34" s="96"/>
      <c r="AP34" s="95"/>
      <c r="AQ34" s="96"/>
      <c r="AR34" s="95"/>
      <c r="AS34" s="96"/>
      <c r="AT34" s="95"/>
      <c r="AU34" s="96"/>
      <c r="AV34" s="95"/>
      <c r="AW34" s="96"/>
      <c r="AX34" s="95"/>
      <c r="AY34" s="96"/>
      <c r="AZ34" s="95"/>
      <c r="BA34" s="96"/>
      <c r="BB34" s="95"/>
      <c r="BC34" s="96"/>
      <c r="BR34" s="94" t="str">
        <f t="shared" si="3"/>
        <v/>
      </c>
      <c r="BS34" s="94" t="str">
        <f t="shared" si="4"/>
        <v/>
      </c>
    </row>
    <row r="35" spans="1:71" s="94" customFormat="1" ht="25.5" customHeight="1" thickBot="1" x14ac:dyDescent="0.25">
      <c r="A35" s="337"/>
      <c r="B35" s="331"/>
      <c r="C35" s="79" t="str">
        <f>IF(D35="","",INDEX(Soupisky!$H:$H,MATCH(D35,Soupisky!$I:$I,0)))</f>
        <v/>
      </c>
      <c r="D35" s="205"/>
      <c r="E35" s="206"/>
      <c r="F35" s="207" t="str">
        <f>IF(OR(ISNA(MATCH(W35,'2k - LOS'!$B$4:$B$15,0)),ISNA(MATCH(E35,'2k - LOS'!$C$3:$F$3,0))),"",INDEX('2k - LOS'!$C$4:$F$15,MATCH(W35,'2k - LOS'!$B$4:$B$15,0),MATCH(E35,'2k - LOS'!$C$3:$F$3,0)))</f>
        <v/>
      </c>
      <c r="G35" s="26" t="str">
        <f>IF($F35="","",INDEX('2k - 1. závod'!$A:$AB,$F35+5,INDEX('2k - Základní list'!$B:$B,MATCH($E35,'2k - Základní list'!$A:$A,0),1)))</f>
        <v/>
      </c>
      <c r="H35" s="146" t="str">
        <f>IF($F35="",IF(AA32&gt;0, POCET_DRUZSTEV, ""),INDEX('2k - 1. závod'!$A:$AB,$F35+5,INDEX('2k - Základní list'!$B:$B,MATCH($E35,'2k - Základní list'!$A:$A,0),1)+3))</f>
        <v/>
      </c>
      <c r="I35" s="334"/>
      <c r="J35" s="334"/>
      <c r="K35" s="343"/>
      <c r="L35" s="79" t="str">
        <f>IF(M35="","",INDEX(Soupisky!$H:$H,MATCH(M35,Soupisky!$I:$I,0)))</f>
        <v/>
      </c>
      <c r="M35" s="205" t="str">
        <f t="shared" si="0"/>
        <v/>
      </c>
      <c r="N35" s="206"/>
      <c r="O35" s="207" t="str">
        <f>IF(OR(ISNA(MATCH(W35,'2k - LOS'!$B$19:$B$30,0)),ISNA(MATCH(N35,'2k - LOS'!$C$18:$F$18,0))),"",INDEX('2k - LOS'!$C$19:$F$30,MATCH(W35,'2k - LOS'!$B$19:$B$30,0),MATCH(N35,'2k - LOS'!$C$18:$F$18,0)))</f>
        <v/>
      </c>
      <c r="P35" s="26" t="str">
        <f>IF($O35="","",INDEX('2k - 2. závod'!$A:$AB,$O35+5,INDEX('2k - Základní list'!$B:$B,MATCH($N35,'2k - Základní list'!$A:$A,0),1)))</f>
        <v/>
      </c>
      <c r="Q35" s="146" t="str">
        <f>IF($O35="",IF(AA32&gt;0, POCET_DRUZSTEV, ""),INDEX('2k - 2. závod'!$A:$AB,$O35+5,INDEX('2k - Základní list'!$B:$B,MATCH($N35,'2k - Základní list'!$A:$A,0),1)+3))</f>
        <v/>
      </c>
      <c r="R35" s="313"/>
      <c r="S35" s="313"/>
      <c r="T35" s="307"/>
      <c r="U35" s="130" t="str">
        <f t="shared" si="1"/>
        <v/>
      </c>
      <c r="V35" s="130" t="str">
        <f t="shared" si="2"/>
        <v/>
      </c>
      <c r="W35" s="131" t="str">
        <f>IF(ISBLANK(B32),"",B32)</f>
        <v>RSK LIPANI MIVARDI Třebechovice pod Orebem</v>
      </c>
      <c r="X35" s="310"/>
      <c r="Y35" s="313"/>
      <c r="Z35" s="307"/>
      <c r="AA35" s="304"/>
      <c r="AB35" s="95"/>
      <c r="AC35" s="95"/>
      <c r="AD35" s="95"/>
      <c r="AE35" s="96"/>
      <c r="AF35" s="95"/>
      <c r="AG35" s="96"/>
      <c r="AH35" s="95"/>
      <c r="AI35" s="96"/>
      <c r="AJ35" s="95"/>
      <c r="AK35" s="96"/>
      <c r="AL35" s="95"/>
      <c r="AM35" s="96"/>
      <c r="AN35" s="95"/>
      <c r="AO35" s="96"/>
      <c r="AP35" s="95"/>
      <c r="AQ35" s="96"/>
      <c r="AR35" s="95"/>
      <c r="AS35" s="96"/>
      <c r="AT35" s="95"/>
      <c r="AU35" s="96"/>
      <c r="AV35" s="95"/>
      <c r="AW35" s="96"/>
      <c r="AX35" s="95"/>
      <c r="AY35" s="96"/>
      <c r="AZ35" s="95"/>
      <c r="BA35" s="96"/>
      <c r="BB35" s="95"/>
      <c r="BC35" s="96"/>
      <c r="BR35" s="94" t="str">
        <f t="shared" si="3"/>
        <v/>
      </c>
      <c r="BS35" s="94" t="str">
        <f t="shared" si="4"/>
        <v/>
      </c>
    </row>
    <row r="36" spans="1:71" s="94" customFormat="1" ht="25.5" customHeight="1" x14ac:dyDescent="0.2">
      <c r="A36" s="335" t="str">
        <f>IF(INDEX('2k - LOS'!$H$4:$H$15,MATCH(B36,'2k - LOS'!$I$4:$I$15,0),)=0,"",INDEX('2k - LOS'!$H$4:$H$15,MATCH(B36,'2k - LOS'!$I$4:$I$15,0),))</f>
        <v/>
      </c>
      <c r="B36" s="329" t="str">
        <f>Soupisky!$M11</f>
        <v>MO ČRS Jindřichův Hradec „A“</v>
      </c>
      <c r="C36" s="76" t="str">
        <f>IF(D36="","",INDEX(Soupisky!$H:$H,MATCH(D36,Soupisky!$I:$I,0)))</f>
        <v/>
      </c>
      <c r="D36" s="208"/>
      <c r="E36" s="198"/>
      <c r="F36" s="199" t="str">
        <f>IF(OR(ISNA(MATCH(W36,'2k - LOS'!$B$4:$B$15,0)),ISNA(MATCH(E36,'2k - LOS'!$C$3:$F$3,0))),"",INDEX('2k - LOS'!$C$4:$F$15,MATCH(W36,'2k - LOS'!$B$4:$B$15,0),MATCH(E36,'2k - LOS'!$C$3:$F$3,0)))</f>
        <v/>
      </c>
      <c r="G36" s="24" t="str">
        <f>IF($F36="","",INDEX('2k - 1. závod'!$A:$AB,$F36+5,INDEX('2k - Základní list'!$B:$B,MATCH($E36,'2k - Základní list'!$A:$A,0),1)))</f>
        <v/>
      </c>
      <c r="H36" s="144" t="str">
        <f>IF($F36="",IF(AA36&gt;0, POCET_DRUZSTEV, ""),INDEX('2k - 1. závod'!$A:$AB,$F36+5,INDEX('2k - Základní list'!$B:$B,MATCH($E36,'2k - Základní list'!$A:$A,0),1)+3))</f>
        <v/>
      </c>
      <c r="I36" s="332" t="str">
        <f>IF(F36="","",SUM(G36:G39))</f>
        <v/>
      </c>
      <c r="J36" s="332" t="str">
        <f>IF(AA36&gt;0, SUM(H36:H39), "")</f>
        <v/>
      </c>
      <c r="K36" s="341" t="str">
        <f>IF(AA36&gt;0, RANK(J36,J:J,1), "")</f>
        <v/>
      </c>
      <c r="L36" s="76" t="str">
        <f>IF(M36="","",INDEX(Soupisky!$H:$H,MATCH(M36,Soupisky!$I:$I,0)))</f>
        <v/>
      </c>
      <c r="M36" s="208" t="str">
        <f t="shared" si="0"/>
        <v/>
      </c>
      <c r="N36" s="198"/>
      <c r="O36" s="199" t="str">
        <f>IF(OR(ISNA(MATCH(W36,'2k - LOS'!$B$19:$B$30,0)),ISNA(MATCH(N36,'2k - LOS'!$C$18:$F$18,0))),"",INDEX('2k - LOS'!$C$19:$F$30,MATCH(W36,'2k - LOS'!$B$19:$B$30,0),MATCH(N36,'2k - LOS'!$C$18:$F$18,0)))</f>
        <v/>
      </c>
      <c r="P36" s="24" t="str">
        <f>IF($O36="","",INDEX('2k - 2. závod'!$A:$AB,$O36+5,INDEX('2k - Základní list'!$B:$B,MATCH($N36,'2k - Základní list'!$A:$A,0),1)))</f>
        <v/>
      </c>
      <c r="Q36" s="144" t="str">
        <f>IF($O36="",IF(AA36&gt;0, POCET_DRUZSTEV, ""),INDEX('2k - 2. závod'!$A:$AB,$O36+5,INDEX('2k - Základní list'!$B:$B,MATCH($N36,'2k - Základní list'!$A:$A,0),1)+3))</f>
        <v/>
      </c>
      <c r="R36" s="311" t="str">
        <f>IF(O36="","",SUM(P36:P39))</f>
        <v/>
      </c>
      <c r="S36" s="311" t="str">
        <f>IF(AA36&gt;0,SUM(Q36:Q39), "")</f>
        <v/>
      </c>
      <c r="T36" s="305" t="str">
        <f>IF(AA36&gt;0, RANK(S36,S:S,1), "")</f>
        <v/>
      </c>
      <c r="U36" s="126" t="str">
        <f t="shared" si="1"/>
        <v/>
      </c>
      <c r="V36" s="126" t="str">
        <f t="shared" si="2"/>
        <v/>
      </c>
      <c r="W36" s="127" t="str">
        <f>IF(ISBLANK(B36),"",B36)</f>
        <v>MO ČRS Jindřichův Hradec „A“</v>
      </c>
      <c r="X36" s="308" t="str">
        <f>IF(O36="","",SUM(I36,R36))</f>
        <v/>
      </c>
      <c r="Y36" s="311" t="str">
        <f>IF(AA36&gt;0, SUM(S36,J36), "")</f>
        <v/>
      </c>
      <c r="Z36" s="305" t="str">
        <f>IF(AA36&gt;0, RANK(Y36,Y:Y,1), "")</f>
        <v/>
      </c>
      <c r="AA36" s="304">
        <f>IF(AND(D36="",D37="",D38="",D39=""), 0, 1)</f>
        <v>0</v>
      </c>
      <c r="AB36" s="95"/>
      <c r="AC36" s="95"/>
      <c r="AD36" s="95"/>
      <c r="AE36" s="96"/>
      <c r="AF36" s="95"/>
      <c r="AG36" s="96"/>
      <c r="AH36" s="95"/>
      <c r="AI36" s="96"/>
      <c r="AJ36" s="95"/>
      <c r="AK36" s="96"/>
      <c r="AL36" s="95"/>
      <c r="AM36" s="96"/>
      <c r="AN36" s="95"/>
      <c r="AO36" s="96"/>
      <c r="AP36" s="95"/>
      <c r="AQ36" s="96"/>
      <c r="AR36" s="95"/>
      <c r="AS36" s="96"/>
      <c r="AT36" s="95"/>
      <c r="AU36" s="96"/>
      <c r="AV36" s="95"/>
      <c r="AW36" s="96"/>
      <c r="AX36" s="95"/>
      <c r="AY36" s="96"/>
      <c r="AZ36" s="95"/>
      <c r="BA36" s="96"/>
      <c r="BB36" s="95"/>
      <c r="BC36" s="96"/>
      <c r="BR36" s="94" t="str">
        <f t="shared" si="3"/>
        <v/>
      </c>
      <c r="BS36" s="94" t="str">
        <f t="shared" si="4"/>
        <v/>
      </c>
    </row>
    <row r="37" spans="1:71" s="94" customFormat="1" ht="25.5" customHeight="1" x14ac:dyDescent="0.2">
      <c r="A37" s="336"/>
      <c r="B37" s="330"/>
      <c r="C37" s="77" t="str">
        <f>IF(D37="","",INDEX(Soupisky!$H:$H,MATCH(D37,Soupisky!$I:$I,0)))</f>
        <v/>
      </c>
      <c r="D37" s="200"/>
      <c r="E37" s="201"/>
      <c r="F37" s="202" t="str">
        <f>IF(OR(ISNA(MATCH(W37,'2k - LOS'!$B$4:$B$15,0)),ISNA(MATCH(E37,'2k - LOS'!$C$3:$F$3,0))),"",INDEX('2k - LOS'!$C$4:$F$15,MATCH(W37,'2k - LOS'!$B$4:$B$15,0),MATCH(E37,'2k - LOS'!$C$3:$F$3,0)))</f>
        <v/>
      </c>
      <c r="G37" s="25" t="str">
        <f>IF($F37="","",INDEX('2k - 1. závod'!$A:$AB,$F37+5,INDEX('2k - Základní list'!$B:$B,MATCH($E37,'2k - Základní list'!$A:$A,0),1)))</f>
        <v/>
      </c>
      <c r="H37" s="145" t="str">
        <f>IF($F37="",IF(AA36&gt;0, POCET_DRUZSTEV, ""),INDEX('2k - 1. závod'!$A:$AB,$F37+5,INDEX('2k - Základní list'!$B:$B,MATCH($E37,'2k - Základní list'!$A:$A,0),1)+3))</f>
        <v/>
      </c>
      <c r="I37" s="333"/>
      <c r="J37" s="333"/>
      <c r="K37" s="342"/>
      <c r="L37" s="77" t="str">
        <f>IF(M37="","",INDEX(Soupisky!$H:$H,MATCH(M37,Soupisky!$I:$I,0)))</f>
        <v/>
      </c>
      <c r="M37" s="200" t="str">
        <f t="shared" si="0"/>
        <v/>
      </c>
      <c r="N37" s="201"/>
      <c r="O37" s="202" t="str">
        <f>IF(OR(ISNA(MATCH(W37,'2k - LOS'!$B$19:$B$30,0)),ISNA(MATCH(N37,'2k - LOS'!$C$18:$F$18,0))),"",INDEX('2k - LOS'!$C$19:$F$30,MATCH(W37,'2k - LOS'!$B$19:$B$30,0),MATCH(N37,'2k - LOS'!$C$18:$F$18,0)))</f>
        <v/>
      </c>
      <c r="P37" s="25" t="str">
        <f>IF($O37="","",INDEX('2k - 2. závod'!$A:$AB,$O37+5,INDEX('2k - Základní list'!$B:$B,MATCH($N37,'2k - Základní list'!$A:$A,0),1)))</f>
        <v/>
      </c>
      <c r="Q37" s="145" t="str">
        <f>IF($O37="",IF(AA36&gt;0, POCET_DRUZSTEV, ""),INDEX('2k - 2. závod'!$A:$AB,$O37+5,INDEX('2k - Základní list'!$B:$B,MATCH($N37,'2k - Základní list'!$A:$A,0),1)+3))</f>
        <v/>
      </c>
      <c r="R37" s="312"/>
      <c r="S37" s="312"/>
      <c r="T37" s="306"/>
      <c r="U37" s="128" t="str">
        <f t="shared" si="1"/>
        <v/>
      </c>
      <c r="V37" s="128" t="str">
        <f t="shared" si="2"/>
        <v/>
      </c>
      <c r="W37" s="129" t="str">
        <f>IF(ISBLANK(B36),"",B36)</f>
        <v>MO ČRS Jindřichův Hradec „A“</v>
      </c>
      <c r="X37" s="309"/>
      <c r="Y37" s="312"/>
      <c r="Z37" s="306"/>
      <c r="AA37" s="304"/>
      <c r="AB37" s="95"/>
      <c r="AC37" s="95"/>
      <c r="AD37" s="95"/>
      <c r="AE37" s="96"/>
      <c r="AF37" s="95"/>
      <c r="AG37" s="96"/>
      <c r="AH37" s="95"/>
      <c r="AI37" s="96"/>
      <c r="AJ37" s="95"/>
      <c r="AK37" s="96"/>
      <c r="AL37" s="95"/>
      <c r="AM37" s="96"/>
      <c r="AN37" s="95"/>
      <c r="AO37" s="96"/>
      <c r="AP37" s="95"/>
      <c r="AQ37" s="96"/>
      <c r="AR37" s="95"/>
      <c r="AS37" s="96"/>
      <c r="AT37" s="95"/>
      <c r="AU37" s="96"/>
      <c r="AV37" s="95"/>
      <c r="AW37" s="96"/>
      <c r="AX37" s="95"/>
      <c r="AY37" s="96"/>
      <c r="AZ37" s="95"/>
      <c r="BA37" s="96"/>
      <c r="BB37" s="95"/>
      <c r="BC37" s="96"/>
      <c r="BR37" s="94" t="str">
        <f t="shared" si="3"/>
        <v/>
      </c>
      <c r="BS37" s="94" t="str">
        <f t="shared" si="4"/>
        <v/>
      </c>
    </row>
    <row r="38" spans="1:71" s="94" customFormat="1" ht="25.5" customHeight="1" x14ac:dyDescent="0.2">
      <c r="A38" s="336"/>
      <c r="B38" s="330"/>
      <c r="C38" s="78" t="str">
        <f>IF(D38="","",INDEX(Soupisky!$H:$H,MATCH(D38,Soupisky!$I:$I,0)))</f>
        <v/>
      </c>
      <c r="D38" s="200"/>
      <c r="E38" s="203"/>
      <c r="F38" s="204" t="str">
        <f>IF(OR(ISNA(MATCH(W38,'2k - LOS'!$B$4:$B$15,0)),ISNA(MATCH(E38,'2k - LOS'!$C$3:$F$3,0))),"",INDEX('2k - LOS'!$C$4:$F$15,MATCH(W38,'2k - LOS'!$B$4:$B$15,0),MATCH(E38,'2k - LOS'!$C$3:$F$3,0)))</f>
        <v/>
      </c>
      <c r="G38" s="25" t="str">
        <f>IF($F38="","",INDEX('2k - 1. závod'!$A:$AB,$F38+5,INDEX('2k - Základní list'!$B:$B,MATCH($E38,'2k - Základní list'!$A:$A,0),1)))</f>
        <v/>
      </c>
      <c r="H38" s="145" t="str">
        <f>IF($F38="",IF(AA36&gt;0, POCET_DRUZSTEV, ""),INDEX('2k - 1. závod'!$A:$AB,$F38+5,INDEX('2k - Základní list'!$B:$B,MATCH($E38,'2k - Základní list'!$A:$A,0),1)+3))</f>
        <v/>
      </c>
      <c r="I38" s="333"/>
      <c r="J38" s="333"/>
      <c r="K38" s="342"/>
      <c r="L38" s="78" t="str">
        <f>IF(M38="","",INDEX(Soupisky!$H:$H,MATCH(M38,Soupisky!$I:$I,0)))</f>
        <v/>
      </c>
      <c r="M38" s="200" t="str">
        <f t="shared" si="0"/>
        <v/>
      </c>
      <c r="N38" s="203"/>
      <c r="O38" s="204" t="str">
        <f>IF(OR(ISNA(MATCH(W38,'2k - LOS'!$B$19:$B$30,0)),ISNA(MATCH(N38,'2k - LOS'!$C$18:$F$18,0))),"",INDEX('2k - LOS'!$C$19:$F$30,MATCH(W38,'2k - LOS'!$B$19:$B$30,0),MATCH(N38,'2k - LOS'!$C$18:$F$18,0)))</f>
        <v/>
      </c>
      <c r="P38" s="25" t="str">
        <f>IF($O38="","",INDEX('2k - 2. závod'!$A:$AB,$O38+5,INDEX('2k - Základní list'!$B:$B,MATCH($N38,'2k - Základní list'!$A:$A,0),1)))</f>
        <v/>
      </c>
      <c r="Q38" s="145" t="str">
        <f>IF($O38="",IF(AA36&gt;0, POCET_DRUZSTEV, ""),INDEX('2k - 2. závod'!$A:$AB,$O38+5,INDEX('2k - Základní list'!$B:$B,MATCH($N38,'2k - Základní list'!$A:$A,0),1)+3))</f>
        <v/>
      </c>
      <c r="R38" s="312"/>
      <c r="S38" s="312"/>
      <c r="T38" s="306"/>
      <c r="U38" s="128" t="str">
        <f t="shared" si="1"/>
        <v/>
      </c>
      <c r="V38" s="128" t="str">
        <f t="shared" si="2"/>
        <v/>
      </c>
      <c r="W38" s="129" t="str">
        <f>IF(ISBLANK(B36),"",B36)</f>
        <v>MO ČRS Jindřichův Hradec „A“</v>
      </c>
      <c r="X38" s="309"/>
      <c r="Y38" s="312"/>
      <c r="Z38" s="306"/>
      <c r="AA38" s="304"/>
      <c r="AB38" s="95"/>
      <c r="AC38" s="95"/>
      <c r="AD38" s="95"/>
      <c r="AE38" s="96"/>
      <c r="AF38" s="95"/>
      <c r="AG38" s="96"/>
      <c r="AH38" s="95"/>
      <c r="AI38" s="96"/>
      <c r="AJ38" s="95"/>
      <c r="AK38" s="96"/>
      <c r="AL38" s="95"/>
      <c r="AM38" s="96"/>
      <c r="AN38" s="95"/>
      <c r="AO38" s="96"/>
      <c r="AP38" s="95"/>
      <c r="AQ38" s="96"/>
      <c r="AR38" s="95"/>
      <c r="AS38" s="96"/>
      <c r="AT38" s="95"/>
      <c r="AU38" s="96"/>
      <c r="AV38" s="95"/>
      <c r="AW38" s="96"/>
      <c r="AX38" s="95"/>
      <c r="AY38" s="96"/>
      <c r="AZ38" s="95"/>
      <c r="BA38" s="96"/>
      <c r="BB38" s="95"/>
      <c r="BC38" s="96"/>
      <c r="BR38" s="94" t="str">
        <f t="shared" si="3"/>
        <v/>
      </c>
      <c r="BS38" s="94" t="str">
        <f t="shared" si="4"/>
        <v/>
      </c>
    </row>
    <row r="39" spans="1:71" s="94" customFormat="1" ht="25.5" customHeight="1" thickBot="1" x14ac:dyDescent="0.25">
      <c r="A39" s="337"/>
      <c r="B39" s="331"/>
      <c r="C39" s="79" t="str">
        <f>IF(D39="","",INDEX(Soupisky!$H:$H,MATCH(D39,Soupisky!$I:$I,0)))</f>
        <v/>
      </c>
      <c r="D39" s="205"/>
      <c r="E39" s="206"/>
      <c r="F39" s="207" t="str">
        <f>IF(OR(ISNA(MATCH(W39,'2k - LOS'!$B$4:$B$15,0)),ISNA(MATCH(E39,'2k - LOS'!$C$3:$F$3,0))),"",INDEX('2k - LOS'!$C$4:$F$15,MATCH(W39,'2k - LOS'!$B$4:$B$15,0),MATCH(E39,'2k - LOS'!$C$3:$F$3,0)))</f>
        <v/>
      </c>
      <c r="G39" s="26" t="str">
        <f>IF($F39="","",INDEX('2k - 1. závod'!$A:$AB,$F39+5,INDEX('2k - Základní list'!$B:$B,MATCH($E39,'2k - Základní list'!$A:$A,0),1)))</f>
        <v/>
      </c>
      <c r="H39" s="146" t="str">
        <f>IF($F39="",IF(AA36&gt;0, POCET_DRUZSTEV, ""),INDEX('2k - 1. závod'!$A:$AB,$F39+5,INDEX('2k - Základní list'!$B:$B,MATCH($E39,'2k - Základní list'!$A:$A,0),1)+3))</f>
        <v/>
      </c>
      <c r="I39" s="334"/>
      <c r="J39" s="334"/>
      <c r="K39" s="343"/>
      <c r="L39" s="79" t="str">
        <f>IF(M39="","",INDEX(Soupisky!$H:$H,MATCH(M39,Soupisky!$I:$I,0)))</f>
        <v/>
      </c>
      <c r="M39" s="205" t="str">
        <f t="shared" si="0"/>
        <v/>
      </c>
      <c r="N39" s="206"/>
      <c r="O39" s="207" t="str">
        <f>IF(OR(ISNA(MATCH(W39,'2k - LOS'!$B$19:$B$30,0)),ISNA(MATCH(N39,'2k - LOS'!$C$18:$F$18,0))),"",INDEX('2k - LOS'!$C$19:$F$30,MATCH(W39,'2k - LOS'!$B$19:$B$30,0),MATCH(N39,'2k - LOS'!$C$18:$F$18,0)))</f>
        <v/>
      </c>
      <c r="P39" s="26" t="str">
        <f>IF($O39="","",INDEX('2k - 2. závod'!$A:$AB,$O39+5,INDEX('2k - Základní list'!$B:$B,MATCH($N39,'2k - Základní list'!$A:$A,0),1)))</f>
        <v/>
      </c>
      <c r="Q39" s="146" t="str">
        <f>IF($O39="",IF(AA36&gt;0, POCET_DRUZSTEV, ""),INDEX('2k - 2. závod'!$A:$AB,$O39+5,INDEX('2k - Základní list'!$B:$B,MATCH($N39,'2k - Základní list'!$A:$A,0),1)+3))</f>
        <v/>
      </c>
      <c r="R39" s="313"/>
      <c r="S39" s="313"/>
      <c r="T39" s="307"/>
      <c r="U39" s="130" t="str">
        <f t="shared" si="1"/>
        <v/>
      </c>
      <c r="V39" s="130" t="str">
        <f t="shared" si="2"/>
        <v/>
      </c>
      <c r="W39" s="131" t="str">
        <f>IF(ISBLANK(B36),"",B36)</f>
        <v>MO ČRS Jindřichův Hradec „A“</v>
      </c>
      <c r="X39" s="310"/>
      <c r="Y39" s="313"/>
      <c r="Z39" s="307"/>
      <c r="AA39" s="304"/>
      <c r="AB39" s="99"/>
      <c r="AC39" s="99"/>
      <c r="AD39" s="99"/>
      <c r="AE39" s="86"/>
      <c r="AF39" s="99"/>
      <c r="AG39" s="86"/>
      <c r="AH39" s="99"/>
      <c r="AI39" s="86"/>
      <c r="AJ39" s="99"/>
      <c r="AK39" s="86"/>
      <c r="AL39" s="99"/>
      <c r="AM39" s="86"/>
      <c r="AN39" s="99"/>
      <c r="AO39" s="86"/>
      <c r="AP39" s="99"/>
      <c r="AQ39" s="86"/>
      <c r="AR39" s="99"/>
      <c r="AS39" s="86"/>
      <c r="AT39" s="99"/>
      <c r="AU39" s="86"/>
      <c r="AV39" s="99"/>
      <c r="AW39" s="86"/>
      <c r="AX39" s="99"/>
      <c r="AY39" s="86"/>
      <c r="AZ39" s="99"/>
      <c r="BA39" s="86"/>
      <c r="BB39" s="99"/>
      <c r="BC39" s="86"/>
      <c r="BR39" s="94" t="str">
        <f t="shared" si="3"/>
        <v/>
      </c>
      <c r="BS39" s="94" t="str">
        <f t="shared" si="4"/>
        <v/>
      </c>
    </row>
    <row r="40" spans="1:71" s="94" customFormat="1" ht="25.5" customHeight="1" x14ac:dyDescent="0.2">
      <c r="A40" s="383" t="str">
        <f>IF(INDEX('2k - LOS'!$H$4:$H$15,MATCH(B40,'2k - LOS'!$I$4:$I$15,0),)=0,"",INDEX('2k - LOS'!$H$4:$H$15,MATCH(B40,'2k - LOS'!$I$4:$I$15,0),))</f>
        <v/>
      </c>
      <c r="B40" s="329" t="str">
        <f>Soupisky!$M12</f>
        <v>MRS Uherské Hradiště PRESTON</v>
      </c>
      <c r="C40" s="77" t="str">
        <f>IF(D40="","",INDEX(Soupisky!$H:$H,MATCH(D40,Soupisky!$I:$I,0)))</f>
        <v/>
      </c>
      <c r="D40" s="209"/>
      <c r="E40" s="201"/>
      <c r="F40" s="202" t="str">
        <f>IF(OR(ISNA(MATCH(W40,'2k - LOS'!$B$4:$B$15,0)),ISNA(MATCH(E40,'2k - LOS'!$C$3:$F$3,0))),"",INDEX('2k - LOS'!$C$4:$F$15,MATCH(W40,'2k - LOS'!$B$4:$B$15,0),MATCH(E40,'2k - LOS'!$C$3:$F$3,0)))</f>
        <v/>
      </c>
      <c r="G40" s="25" t="str">
        <f>IF($F40="","",INDEX('2k - 1. závod'!$A:$AB,$F40+5,INDEX('2k - Základní list'!$B:$B,MATCH($E40,'2k - Základní list'!$A:$A,0),1)))</f>
        <v/>
      </c>
      <c r="H40" s="144" t="str">
        <f>IF($F40="",IF(AA40&gt;0, POCET_DRUZSTEV, ""),INDEX('2k - 1. závod'!$A:$AB,$F40+5,INDEX('2k - Základní list'!$B:$B,MATCH($E40,'2k - Základní list'!$A:$A,0),1)+3))</f>
        <v/>
      </c>
      <c r="I40" s="353" t="str">
        <f>IF(F40="","",SUM(G40:G43))</f>
        <v/>
      </c>
      <c r="J40" s="332" t="str">
        <f>IF(AA40&gt;0, SUM(H40:H43), "")</f>
        <v/>
      </c>
      <c r="K40" s="341" t="str">
        <f>IF(AA40&gt;0, RANK(J40,J:J,1), "")</f>
        <v/>
      </c>
      <c r="L40" s="77" t="str">
        <f>IF(M40="","",INDEX(Soupisky!$H:$H,MATCH(M40,Soupisky!$I:$I,0)))</f>
        <v/>
      </c>
      <c r="M40" s="209" t="str">
        <f t="shared" si="0"/>
        <v/>
      </c>
      <c r="N40" s="201"/>
      <c r="O40" s="202" t="str">
        <f>IF(OR(ISNA(MATCH(W40,'2k - LOS'!$B$19:$B$30,0)),ISNA(MATCH(N40,'2k - LOS'!$C$18:$F$18,0))),"",INDEX('2k - LOS'!$C$19:$F$30,MATCH(W40,'2k - LOS'!$B$19:$B$30,0),MATCH(N40,'2k - LOS'!$C$18:$F$18,0)))</f>
        <v/>
      </c>
      <c r="P40" s="25" t="str">
        <f>IF($O40="","",INDEX('2k - 2. závod'!$A:$AB,$O40+5,INDEX('2k - Základní list'!$B:$B,MATCH($N40,'2k - Základní list'!$A:$A,0),1)))</f>
        <v/>
      </c>
      <c r="Q40" s="144" t="str">
        <f>IF($O40="",IF(AA40&gt;0, POCET_DRUZSTEV, ""),INDEX('2k - 2. závod'!$A:$AB,$O40+5,INDEX('2k - Základní list'!$B:$B,MATCH($N40,'2k - Základní list'!$A:$A,0),1)+3))</f>
        <v/>
      </c>
      <c r="R40" s="312" t="str">
        <f>IF(O40="","",SUM(P40:P43))</f>
        <v/>
      </c>
      <c r="S40" s="311" t="str">
        <f>IF(AA40&gt;0,SUM(Q40:Q43), "")</f>
        <v/>
      </c>
      <c r="T40" s="305" t="str">
        <f>IF(AA40&gt;0, RANK(S40,S:S,1), "")</f>
        <v/>
      </c>
      <c r="U40" s="97" t="str">
        <f t="shared" si="1"/>
        <v/>
      </c>
      <c r="V40" s="97" t="str">
        <f t="shared" si="2"/>
        <v/>
      </c>
      <c r="W40" s="93" t="str">
        <f>IF(ISBLANK(B40),"",B40)</f>
        <v>MRS Uherské Hradiště PRESTON</v>
      </c>
      <c r="X40" s="309" t="str">
        <f>IF(O40="","",SUM(I40,R40))</f>
        <v/>
      </c>
      <c r="Y40" s="311" t="str">
        <f>IF(AA40&gt;0, SUM(S40,J40), "")</f>
        <v/>
      </c>
      <c r="Z40" s="305" t="str">
        <f>IF(AA40&gt;0, RANK(Y40,Y:Y,1), "")</f>
        <v/>
      </c>
      <c r="AA40" s="304">
        <f>IF(AND(D40="",D41="",D42="",D43=""), 0, 1)</f>
        <v>0</v>
      </c>
      <c r="AB40" s="99"/>
      <c r="AC40" s="99"/>
      <c r="AD40" s="99"/>
      <c r="AE40" s="86"/>
      <c r="AF40" s="99"/>
      <c r="AG40" s="86"/>
      <c r="AH40" s="99"/>
      <c r="AI40" s="86"/>
      <c r="AJ40" s="99"/>
      <c r="AK40" s="86"/>
      <c r="AL40" s="99"/>
      <c r="AM40" s="86"/>
      <c r="AN40" s="99"/>
      <c r="AO40" s="86"/>
      <c r="AP40" s="99"/>
      <c r="AQ40" s="86"/>
      <c r="AR40" s="99"/>
      <c r="AS40" s="86"/>
      <c r="AT40" s="99"/>
      <c r="AU40" s="86"/>
      <c r="AV40" s="99"/>
      <c r="AW40" s="86"/>
      <c r="AX40" s="99"/>
      <c r="AY40" s="86"/>
      <c r="AZ40" s="99"/>
      <c r="BA40" s="86"/>
      <c r="BB40" s="99"/>
      <c r="BC40" s="86"/>
      <c r="BR40" s="94" t="str">
        <f t="shared" si="3"/>
        <v/>
      </c>
      <c r="BS40" s="94" t="str">
        <f t="shared" si="4"/>
        <v/>
      </c>
    </row>
    <row r="41" spans="1:71" s="94" customFormat="1" ht="25.5" customHeight="1" x14ac:dyDescent="0.2">
      <c r="A41" s="336"/>
      <c r="B41" s="330"/>
      <c r="C41" s="77" t="str">
        <f>IF(D41="","",INDEX(Soupisky!$H:$H,MATCH(D41,Soupisky!$I:$I,0)))</f>
        <v/>
      </c>
      <c r="D41" s="200"/>
      <c r="E41" s="201"/>
      <c r="F41" s="202" t="str">
        <f>IF(OR(ISNA(MATCH(W41,'2k - LOS'!$B$4:$B$15,0)),ISNA(MATCH(E41,'2k - LOS'!$C$3:$F$3,0))),"",INDEX('2k - LOS'!$C$4:$F$15,MATCH(W41,'2k - LOS'!$B$4:$B$15,0),MATCH(E41,'2k - LOS'!$C$3:$F$3,0)))</f>
        <v/>
      </c>
      <c r="G41" s="25" t="str">
        <f>IF($F41="","",INDEX('2k - 1. závod'!$A:$AB,$F41+5,INDEX('2k - Základní list'!$B:$B,MATCH($E41,'2k - Základní list'!$A:$A,0),1)))</f>
        <v/>
      </c>
      <c r="H41" s="145" t="str">
        <f>IF($F41="",IF(AA40&gt;0, POCET_DRUZSTEV, ""),INDEX('2k - 1. závod'!$A:$AB,$F41+5,INDEX('2k - Základní list'!$B:$B,MATCH($E41,'2k - Základní list'!$A:$A,0),1)+3))</f>
        <v/>
      </c>
      <c r="I41" s="333"/>
      <c r="J41" s="333"/>
      <c r="K41" s="342"/>
      <c r="L41" s="77" t="str">
        <f>IF(M41="","",INDEX(Soupisky!$H:$H,MATCH(M41,Soupisky!$I:$I,0)))</f>
        <v/>
      </c>
      <c r="M41" s="200" t="str">
        <f t="shared" si="0"/>
        <v/>
      </c>
      <c r="N41" s="201"/>
      <c r="O41" s="202" t="str">
        <f>IF(OR(ISNA(MATCH(W41,'2k - LOS'!$B$19:$B$30,0)),ISNA(MATCH(N41,'2k - LOS'!$C$18:$F$18,0))),"",INDEX('2k - LOS'!$C$19:$F$30,MATCH(W41,'2k - LOS'!$B$19:$B$30,0),MATCH(N41,'2k - LOS'!$C$18:$F$18,0)))</f>
        <v/>
      </c>
      <c r="P41" s="25" t="str">
        <f>IF($O41="","",INDEX('2k - 2. závod'!$A:$AB,$O41+5,INDEX('2k - Základní list'!$B:$B,MATCH($N41,'2k - Základní list'!$A:$A,0),1)))</f>
        <v/>
      </c>
      <c r="Q41" s="145" t="str">
        <f>IF($O41="",IF(AA40&gt;0, POCET_DRUZSTEV, ""),INDEX('2k - 2. závod'!$A:$AB,$O41+5,INDEX('2k - Základní list'!$B:$B,MATCH($N41,'2k - Základní list'!$A:$A,0),1)+3))</f>
        <v/>
      </c>
      <c r="R41" s="312"/>
      <c r="S41" s="312"/>
      <c r="T41" s="306"/>
      <c r="U41" s="97" t="str">
        <f t="shared" si="1"/>
        <v/>
      </c>
      <c r="V41" s="97" t="str">
        <f t="shared" si="2"/>
        <v/>
      </c>
      <c r="W41" s="93" t="str">
        <f>IF(ISBLANK(B40),"",B40)</f>
        <v>MRS Uherské Hradiště PRESTON</v>
      </c>
      <c r="X41" s="309"/>
      <c r="Y41" s="312"/>
      <c r="Z41" s="306"/>
      <c r="AA41" s="304"/>
      <c r="AB41" s="99"/>
      <c r="AC41" s="99"/>
      <c r="AD41" s="99"/>
      <c r="AE41" s="86"/>
      <c r="AF41" s="99"/>
      <c r="AG41" s="86"/>
      <c r="AH41" s="99"/>
      <c r="AI41" s="86"/>
      <c r="AJ41" s="99"/>
      <c r="AK41" s="86"/>
      <c r="AL41" s="99"/>
      <c r="AM41" s="86"/>
      <c r="AN41" s="99"/>
      <c r="AO41" s="86"/>
      <c r="AP41" s="99"/>
      <c r="AQ41" s="86"/>
      <c r="AR41" s="99"/>
      <c r="AS41" s="86"/>
      <c r="AT41" s="99"/>
      <c r="AU41" s="86"/>
      <c r="AV41" s="99"/>
      <c r="AW41" s="86"/>
      <c r="AX41" s="99"/>
      <c r="AY41" s="86"/>
      <c r="AZ41" s="99"/>
      <c r="BA41" s="86"/>
      <c r="BB41" s="99"/>
      <c r="BC41" s="86"/>
      <c r="BR41" s="94" t="str">
        <f t="shared" si="3"/>
        <v/>
      </c>
      <c r="BS41" s="94" t="str">
        <f t="shared" si="4"/>
        <v/>
      </c>
    </row>
    <row r="42" spans="1:71" s="94" customFormat="1" ht="25.5" customHeight="1" x14ac:dyDescent="0.2">
      <c r="A42" s="336"/>
      <c r="B42" s="330"/>
      <c r="C42" s="78" t="str">
        <f>IF(D42="","",INDEX(Soupisky!$H:$H,MATCH(D42,Soupisky!$I:$I,0)))</f>
        <v/>
      </c>
      <c r="D42" s="200"/>
      <c r="E42" s="203"/>
      <c r="F42" s="204" t="str">
        <f>IF(OR(ISNA(MATCH(W42,'2k - LOS'!$B$4:$B$15,0)),ISNA(MATCH(E42,'2k - LOS'!$C$3:$F$3,0))),"",INDEX('2k - LOS'!$C$4:$F$15,MATCH(W42,'2k - LOS'!$B$4:$B$15,0),MATCH(E42,'2k - LOS'!$C$3:$F$3,0)))</f>
        <v/>
      </c>
      <c r="G42" s="25" t="str">
        <f>IF($F42="","",INDEX('2k - 1. závod'!$A:$AB,$F42+5,INDEX('2k - Základní list'!$B:$B,MATCH($E42,'2k - Základní list'!$A:$A,0),1)))</f>
        <v/>
      </c>
      <c r="H42" s="145" t="str">
        <f>IF($F42="",IF(AA40&gt;0, POCET_DRUZSTEV, ""),INDEX('2k - 1. závod'!$A:$AB,$F42+5,INDEX('2k - Základní list'!$B:$B,MATCH($E42,'2k - Základní list'!$A:$A,0),1)+3))</f>
        <v/>
      </c>
      <c r="I42" s="333"/>
      <c r="J42" s="333"/>
      <c r="K42" s="342"/>
      <c r="L42" s="78" t="str">
        <f>IF(M42="","",INDEX(Soupisky!$H:$H,MATCH(M42,Soupisky!$I:$I,0)))</f>
        <v/>
      </c>
      <c r="M42" s="200" t="str">
        <f t="shared" si="0"/>
        <v/>
      </c>
      <c r="N42" s="203"/>
      <c r="O42" s="204" t="str">
        <f>IF(OR(ISNA(MATCH(W42,'2k - LOS'!$B$19:$B$30,0)),ISNA(MATCH(N42,'2k - LOS'!$C$18:$F$18,0))),"",INDEX('2k - LOS'!$C$19:$F$30,MATCH(W42,'2k - LOS'!$B$19:$B$30,0),MATCH(N42,'2k - LOS'!$C$18:$F$18,0)))</f>
        <v/>
      </c>
      <c r="P42" s="25" t="str">
        <f>IF($O42="","",INDEX('2k - 2. závod'!$A:$AB,$O42+5,INDEX('2k - Základní list'!$B:$B,MATCH($N42,'2k - Základní list'!$A:$A,0),1)))</f>
        <v/>
      </c>
      <c r="Q42" s="145" t="str">
        <f>IF($O42="",IF(AA40&gt;0, POCET_DRUZSTEV, ""),INDEX('2k - 2. závod'!$A:$AB,$O42+5,INDEX('2k - Základní list'!$B:$B,MATCH($N42,'2k - Základní list'!$A:$A,0),1)+3))</f>
        <v/>
      </c>
      <c r="R42" s="312"/>
      <c r="S42" s="312"/>
      <c r="T42" s="306"/>
      <c r="U42" s="97" t="str">
        <f t="shared" si="1"/>
        <v/>
      </c>
      <c r="V42" s="97" t="str">
        <f t="shared" si="2"/>
        <v/>
      </c>
      <c r="W42" s="93" t="str">
        <f>IF(ISBLANK(B40),"",B40)</f>
        <v>MRS Uherské Hradiště PRESTON</v>
      </c>
      <c r="X42" s="309"/>
      <c r="Y42" s="312"/>
      <c r="Z42" s="306"/>
      <c r="AA42" s="304"/>
      <c r="AB42" s="99"/>
      <c r="AC42" s="99"/>
      <c r="AD42" s="99"/>
      <c r="AE42" s="86"/>
      <c r="AF42" s="99"/>
      <c r="AG42" s="86"/>
      <c r="AH42" s="99"/>
      <c r="AI42" s="86"/>
      <c r="AJ42" s="99"/>
      <c r="AK42" s="86"/>
      <c r="AL42" s="99"/>
      <c r="AM42" s="86"/>
      <c r="AN42" s="99"/>
      <c r="AO42" s="86"/>
      <c r="AP42" s="99"/>
      <c r="AQ42" s="86"/>
      <c r="AR42" s="99"/>
      <c r="AS42" s="86"/>
      <c r="AT42" s="99"/>
      <c r="AU42" s="86"/>
      <c r="AV42" s="99"/>
      <c r="AW42" s="86"/>
      <c r="AX42" s="99"/>
      <c r="AY42" s="86"/>
      <c r="AZ42" s="99"/>
      <c r="BA42" s="86"/>
      <c r="BB42" s="99"/>
      <c r="BC42" s="86"/>
      <c r="BR42" s="94" t="str">
        <f t="shared" si="3"/>
        <v/>
      </c>
      <c r="BS42" s="94" t="str">
        <f t="shared" si="4"/>
        <v/>
      </c>
    </row>
    <row r="43" spans="1:71" s="94" customFormat="1" ht="25.5" customHeight="1" thickBot="1" x14ac:dyDescent="0.25">
      <c r="A43" s="336"/>
      <c r="B43" s="331"/>
      <c r="C43" s="124" t="str">
        <f>IF(D43="","",INDEX(Soupisky!$H:$H,MATCH(D43,Soupisky!$I:$I,0)))</f>
        <v/>
      </c>
      <c r="D43" s="210"/>
      <c r="E43" s="211"/>
      <c r="F43" s="212" t="str">
        <f>IF(OR(ISNA(MATCH(W43,'2k - LOS'!$B$4:$B$15,0)),ISNA(MATCH(E43,'2k - LOS'!$C$3:$F$3,0))),"",INDEX('2k - LOS'!$C$4:$F$15,MATCH(W43,'2k - LOS'!$B$4:$B$15,0),MATCH(E43,'2k - LOS'!$C$3:$F$3,0)))</f>
        <v/>
      </c>
      <c r="G43" s="125" t="str">
        <f>IF($F43="","",INDEX('2k - 1. závod'!$A:$AB,$F43+5,INDEX('2k - Základní list'!$B:$B,MATCH($E43,'2k - Základní list'!$A:$A,0),1)))</f>
        <v/>
      </c>
      <c r="H43" s="146" t="str">
        <f>IF($F43="",IF(AA40&gt;0, POCET_DRUZSTEV, ""),INDEX('2k - 1. závod'!$A:$AB,$F43+5,INDEX('2k - Základní list'!$B:$B,MATCH($E43,'2k - Základní list'!$A:$A,0),1)+3))</f>
        <v/>
      </c>
      <c r="I43" s="333"/>
      <c r="J43" s="334"/>
      <c r="K43" s="343"/>
      <c r="L43" s="124" t="str">
        <f>IF(M43="","",INDEX(Soupisky!$H:$H,MATCH(M43,Soupisky!$I:$I,0)))</f>
        <v/>
      </c>
      <c r="M43" s="210" t="str">
        <f t="shared" si="0"/>
        <v/>
      </c>
      <c r="N43" s="211"/>
      <c r="O43" s="212" t="str">
        <f>IF(OR(ISNA(MATCH(W43,'2k - LOS'!$B$19:$B$30,0)),ISNA(MATCH(N43,'2k - LOS'!$C$18:$F$18,0))),"",INDEX('2k - LOS'!$C$19:$F$30,MATCH(W43,'2k - LOS'!$B$19:$B$30,0),MATCH(N43,'2k - LOS'!$C$18:$F$18,0)))</f>
        <v/>
      </c>
      <c r="P43" s="125" t="str">
        <f>IF($O43="","",INDEX('2k - 2. závod'!$A:$AB,$O43+5,INDEX('2k - Základní list'!$B:$B,MATCH($N43,'2k - Základní list'!$A:$A,0),1)))</f>
        <v/>
      </c>
      <c r="Q43" s="146" t="str">
        <f>IF($O43="",IF(AA40&gt;0, POCET_DRUZSTEV, ""),INDEX('2k - 2. závod'!$A:$AB,$O43+5,INDEX('2k - Základní list'!$B:$B,MATCH($N43,'2k - Základní list'!$A:$A,0),1)+3))</f>
        <v/>
      </c>
      <c r="R43" s="312"/>
      <c r="S43" s="313"/>
      <c r="T43" s="307"/>
      <c r="U43" s="97" t="str">
        <f t="shared" si="1"/>
        <v/>
      </c>
      <c r="V43" s="97" t="str">
        <f t="shared" si="2"/>
        <v/>
      </c>
      <c r="W43" s="93" t="str">
        <f>IF(ISBLANK(B40),"",B40)</f>
        <v>MRS Uherské Hradiště PRESTON</v>
      </c>
      <c r="X43" s="309"/>
      <c r="Y43" s="313"/>
      <c r="Z43" s="307"/>
      <c r="AA43" s="304"/>
      <c r="AB43" s="99"/>
      <c r="AC43" s="99"/>
      <c r="AD43" s="99"/>
      <c r="AE43" s="86"/>
      <c r="AF43" s="99"/>
      <c r="AG43" s="86"/>
      <c r="AH43" s="99"/>
      <c r="AI43" s="86"/>
      <c r="AJ43" s="99"/>
      <c r="AK43" s="86"/>
      <c r="AL43" s="99"/>
      <c r="AM43" s="86"/>
      <c r="AN43" s="99"/>
      <c r="AO43" s="86"/>
      <c r="AP43" s="99"/>
      <c r="AQ43" s="86"/>
      <c r="AR43" s="99"/>
      <c r="AS43" s="86"/>
      <c r="AT43" s="99"/>
      <c r="AU43" s="86"/>
      <c r="AV43" s="99"/>
      <c r="AW43" s="86"/>
      <c r="AX43" s="99"/>
      <c r="AY43" s="86"/>
      <c r="AZ43" s="99"/>
      <c r="BA43" s="86"/>
      <c r="BB43" s="99"/>
      <c r="BC43" s="86"/>
      <c r="BR43" s="94" t="str">
        <f t="shared" si="3"/>
        <v/>
      </c>
      <c r="BS43" s="94" t="str">
        <f t="shared" si="4"/>
        <v/>
      </c>
    </row>
    <row r="44" spans="1:71" s="94" customFormat="1" ht="25.5" customHeight="1" x14ac:dyDescent="0.2">
      <c r="A44" s="335" t="str">
        <f>IF(INDEX('2k - LOS'!$H$4:$H$15,MATCH(B44,'2k - LOS'!$I$4:$I$15,0),)=0,"",INDEX('2k - LOS'!$H$4:$H$15,MATCH(B44,'2k - LOS'!$I$4:$I$15,0),))</f>
        <v/>
      </c>
      <c r="B44" s="329" t="str">
        <f>Soupisky!$M13</f>
        <v>MO ČRS Jindřichův Hradec AWAS DRENNAN</v>
      </c>
      <c r="C44" s="76" t="str">
        <f>IF(D44="","",INDEX(Soupisky!$H:$H,MATCH(D44,Soupisky!$I:$I,0)))</f>
        <v/>
      </c>
      <c r="D44" s="208"/>
      <c r="E44" s="198"/>
      <c r="F44" s="199" t="str">
        <f>IF(OR(ISNA(MATCH(W44,'2k - LOS'!$B$4:$B$15,0)),ISNA(MATCH(E44,'2k - LOS'!$C$3:$F$3,0))),"",INDEX('2k - LOS'!$C$4:$F$15,MATCH(W44,'2k - LOS'!$B$4:$B$15,0),MATCH(E44,'2k - LOS'!$C$3:$F$3,0)))</f>
        <v/>
      </c>
      <c r="G44" s="24" t="str">
        <f>IF($F44="","",INDEX('2k - 1. závod'!$A:$AB,$F44+5,INDEX('2k - Základní list'!$B:$B,MATCH($E44,'2k - Základní list'!$A:$A,0),1)))</f>
        <v/>
      </c>
      <c r="H44" s="144" t="str">
        <f>IF($F44="",IF(AA44&gt;0, POCET_DRUZSTEV, ""),INDEX('2k - 1. závod'!$A:$AB,$F44+5,INDEX('2k - Základní list'!$B:$B,MATCH($E44,'2k - Základní list'!$A:$A,0),1)+3))</f>
        <v/>
      </c>
      <c r="I44" s="332" t="str">
        <f>IF(F44="","",SUM(G44:G47))</f>
        <v/>
      </c>
      <c r="J44" s="332" t="str">
        <f>IF(AA44&gt;0, SUM(H44:H47), "")</f>
        <v/>
      </c>
      <c r="K44" s="341" t="str">
        <f>IF(AA44&gt;0, RANK(J44,J:J,1), "")</f>
        <v/>
      </c>
      <c r="L44" s="76" t="str">
        <f>IF(M44="","",INDEX(Soupisky!$H:$H,MATCH(M44,Soupisky!$I:$I,0)))</f>
        <v/>
      </c>
      <c r="M44" s="208" t="str">
        <f t="shared" si="0"/>
        <v/>
      </c>
      <c r="N44" s="198"/>
      <c r="O44" s="199" t="str">
        <f>IF(OR(ISNA(MATCH(W44,'2k - LOS'!$B$19:$B$30,0)),ISNA(MATCH(N44,'2k - LOS'!$C$18:$F$18,0))),"",INDEX('2k - LOS'!$C$19:$F$30,MATCH(W44,'2k - LOS'!$B$19:$B$30,0),MATCH(N44,'2k - LOS'!$C$18:$F$18,0)))</f>
        <v/>
      </c>
      <c r="P44" s="24" t="str">
        <f>IF($O44="","",INDEX('2k - 2. závod'!$A:$AB,$O44+5,INDEX('2k - Základní list'!$B:$B,MATCH($N44,'2k - Základní list'!$A:$A,0),1)))</f>
        <v/>
      </c>
      <c r="Q44" s="144" t="str">
        <f>IF($O44="",IF(AA44&gt;0, POCET_DRUZSTEV, ""),INDEX('2k - 2. závod'!$A:$AB,$O44+5,INDEX('2k - Základní list'!$B:$B,MATCH($N44,'2k - Základní list'!$A:$A,0),1)+3))</f>
        <v/>
      </c>
      <c r="R44" s="311" t="str">
        <f>IF(O44="","",SUM(P44:P47))</f>
        <v/>
      </c>
      <c r="S44" s="311" t="str">
        <f>IF(AA44&gt;0,SUM(Q44:Q47), "")</f>
        <v/>
      </c>
      <c r="T44" s="305" t="str">
        <f>IF(AA44&gt;0, RANK(S44,S:S,1), "")</f>
        <v/>
      </c>
      <c r="U44" s="126" t="str">
        <f t="shared" si="1"/>
        <v/>
      </c>
      <c r="V44" s="126" t="str">
        <f t="shared" si="2"/>
        <v/>
      </c>
      <c r="W44" s="127" t="str">
        <f>IF(ISBLANK(B44),"",B44)</f>
        <v>MO ČRS Jindřichův Hradec AWAS DRENNAN</v>
      </c>
      <c r="X44" s="308" t="str">
        <f>IF(O44="","",SUM(I44,R44))</f>
        <v/>
      </c>
      <c r="Y44" s="311" t="str">
        <f>IF(AA44&gt;0, SUM(S44,J44), "")</f>
        <v/>
      </c>
      <c r="Z44" s="305" t="str">
        <f>IF(AA44&gt;0, RANK(Y44,Y:Y,1), "")</f>
        <v/>
      </c>
      <c r="AA44" s="304">
        <f>IF(AND(D44="",D45="",D46="",D47=""), 0, 1)</f>
        <v>0</v>
      </c>
      <c r="AB44" s="99"/>
      <c r="AC44" s="99"/>
      <c r="AD44" s="99"/>
      <c r="AE44" s="86"/>
      <c r="AF44" s="99"/>
      <c r="AG44" s="86"/>
      <c r="AH44" s="99"/>
      <c r="AI44" s="86"/>
      <c r="AJ44" s="99"/>
      <c r="AK44" s="86"/>
      <c r="AL44" s="99"/>
      <c r="AM44" s="86"/>
      <c r="AN44" s="99"/>
      <c r="AO44" s="86"/>
      <c r="AP44" s="99"/>
      <c r="AQ44" s="86"/>
      <c r="AR44" s="99"/>
      <c r="AS44" s="86"/>
      <c r="AT44" s="99"/>
      <c r="AU44" s="86"/>
      <c r="AV44" s="99"/>
      <c r="AW44" s="86"/>
      <c r="AX44" s="99"/>
      <c r="AY44" s="86"/>
      <c r="AZ44" s="99"/>
      <c r="BA44" s="86"/>
      <c r="BB44" s="99"/>
      <c r="BC44" s="86"/>
      <c r="BR44" s="94" t="str">
        <f t="shared" si="3"/>
        <v/>
      </c>
      <c r="BS44" s="94" t="str">
        <f t="shared" si="4"/>
        <v/>
      </c>
    </row>
    <row r="45" spans="1:71" s="94" customFormat="1" ht="25.5" customHeight="1" x14ac:dyDescent="0.2">
      <c r="A45" s="336"/>
      <c r="B45" s="330"/>
      <c r="C45" s="77" t="str">
        <f>IF(D45="","",INDEX(Soupisky!$H:$H,MATCH(D45,Soupisky!$I:$I,0)))</f>
        <v/>
      </c>
      <c r="D45" s="200"/>
      <c r="E45" s="201"/>
      <c r="F45" s="202" t="str">
        <f>IF(OR(ISNA(MATCH(W45,'2k - LOS'!$B$4:$B$15,0)),ISNA(MATCH(E45,'2k - LOS'!$C$3:$F$3,0))),"",INDEX('2k - LOS'!$C$4:$F$15,MATCH(W45,'2k - LOS'!$B$4:$B$15,0),MATCH(E45,'2k - LOS'!$C$3:$F$3,0)))</f>
        <v/>
      </c>
      <c r="G45" s="25" t="str">
        <f>IF($F45="","",INDEX('2k - 1. závod'!$A:$AB,$F45+5,INDEX('2k - Základní list'!$B:$B,MATCH($E45,'2k - Základní list'!$A:$A,0),1)))</f>
        <v/>
      </c>
      <c r="H45" s="145" t="str">
        <f>IF($F45="",IF(AA44&gt;0, POCET_DRUZSTEV, ""),INDEX('2k - 1. závod'!$A:$AB,$F45+5,INDEX('2k - Základní list'!$B:$B,MATCH($E45,'2k - Základní list'!$A:$A,0),1)+3))</f>
        <v/>
      </c>
      <c r="I45" s="333"/>
      <c r="J45" s="333"/>
      <c r="K45" s="342"/>
      <c r="L45" s="77" t="str">
        <f>IF(M45="","",INDEX(Soupisky!$H:$H,MATCH(M45,Soupisky!$I:$I,0)))</f>
        <v/>
      </c>
      <c r="M45" s="200" t="str">
        <f t="shared" si="0"/>
        <v/>
      </c>
      <c r="N45" s="201"/>
      <c r="O45" s="202" t="str">
        <f>IF(OR(ISNA(MATCH(W45,'2k - LOS'!$B$19:$B$30,0)),ISNA(MATCH(N45,'2k - LOS'!$C$18:$F$18,0))),"",INDEX('2k - LOS'!$C$19:$F$30,MATCH(W45,'2k - LOS'!$B$19:$B$30,0),MATCH(N45,'2k - LOS'!$C$18:$F$18,0)))</f>
        <v/>
      </c>
      <c r="P45" s="25" t="str">
        <f>IF($O45="","",INDEX('2k - 2. závod'!$A:$AB,$O45+5,INDEX('2k - Základní list'!$B:$B,MATCH($N45,'2k - Základní list'!$A:$A,0),1)))</f>
        <v/>
      </c>
      <c r="Q45" s="145" t="str">
        <f>IF($O45="",IF(AA44&gt;0, POCET_DRUZSTEV, ""),INDEX('2k - 2. závod'!$A:$AB,$O45+5,INDEX('2k - Základní list'!$B:$B,MATCH($N45,'2k - Základní list'!$A:$A,0),1)+3))</f>
        <v/>
      </c>
      <c r="R45" s="312"/>
      <c r="S45" s="312"/>
      <c r="T45" s="306"/>
      <c r="U45" s="128" t="str">
        <f t="shared" si="1"/>
        <v/>
      </c>
      <c r="V45" s="128" t="str">
        <f t="shared" si="2"/>
        <v/>
      </c>
      <c r="W45" s="129" t="str">
        <f>IF(ISBLANK(B44),"",B44)</f>
        <v>MO ČRS Jindřichův Hradec AWAS DRENNAN</v>
      </c>
      <c r="X45" s="309"/>
      <c r="Y45" s="312"/>
      <c r="Z45" s="306"/>
      <c r="AA45" s="304"/>
      <c r="AB45" s="99"/>
      <c r="AC45" s="99"/>
      <c r="AD45" s="99"/>
      <c r="AE45" s="86"/>
      <c r="AF45" s="99"/>
      <c r="AG45" s="86"/>
      <c r="AH45" s="99"/>
      <c r="AI45" s="86"/>
      <c r="AJ45" s="99"/>
      <c r="AK45" s="86"/>
      <c r="AL45" s="99"/>
      <c r="AM45" s="86"/>
      <c r="AN45" s="99"/>
      <c r="AO45" s="86"/>
      <c r="AP45" s="99"/>
      <c r="AQ45" s="86"/>
      <c r="AR45" s="99"/>
      <c r="AS45" s="86"/>
      <c r="AT45" s="99"/>
      <c r="AU45" s="86"/>
      <c r="AV45" s="99"/>
      <c r="AW45" s="86"/>
      <c r="AX45" s="99"/>
      <c r="AY45" s="86"/>
      <c r="AZ45" s="99"/>
      <c r="BA45" s="86"/>
      <c r="BB45" s="99"/>
      <c r="BC45" s="86"/>
      <c r="BR45" s="94" t="str">
        <f t="shared" si="3"/>
        <v/>
      </c>
      <c r="BS45" s="94" t="str">
        <f t="shared" si="4"/>
        <v/>
      </c>
    </row>
    <row r="46" spans="1:71" s="94" customFormat="1" ht="25.5" customHeight="1" x14ac:dyDescent="0.2">
      <c r="A46" s="336"/>
      <c r="B46" s="330"/>
      <c r="C46" s="78" t="str">
        <f>IF(D46="","",INDEX(Soupisky!$H:$H,MATCH(D46,Soupisky!$I:$I,0)))</f>
        <v/>
      </c>
      <c r="D46" s="200"/>
      <c r="E46" s="203"/>
      <c r="F46" s="204" t="str">
        <f>IF(OR(ISNA(MATCH(W46,'2k - LOS'!$B$4:$B$15,0)),ISNA(MATCH(E46,'2k - LOS'!$C$3:$F$3,0))),"",INDEX('2k - LOS'!$C$4:$F$15,MATCH(W46,'2k - LOS'!$B$4:$B$15,0),MATCH(E46,'2k - LOS'!$C$3:$F$3,0)))</f>
        <v/>
      </c>
      <c r="G46" s="25" t="str">
        <f>IF($F46="","",INDEX('2k - 1. závod'!$A:$AB,$F46+5,INDEX('2k - Základní list'!$B:$B,MATCH($E46,'2k - Základní list'!$A:$A,0),1)))</f>
        <v/>
      </c>
      <c r="H46" s="145" t="str">
        <f>IF($F46="",IF(AA44&gt;0, POCET_DRUZSTEV, ""),INDEX('2k - 1. závod'!$A:$AB,$F46+5,INDEX('2k - Základní list'!$B:$B,MATCH($E46,'2k - Základní list'!$A:$A,0),1)+3))</f>
        <v/>
      </c>
      <c r="I46" s="333"/>
      <c r="J46" s="333"/>
      <c r="K46" s="342"/>
      <c r="L46" s="78" t="str">
        <f>IF(M46="","",INDEX(Soupisky!$H:$H,MATCH(M46,Soupisky!$I:$I,0)))</f>
        <v/>
      </c>
      <c r="M46" s="200" t="str">
        <f t="shared" si="0"/>
        <v/>
      </c>
      <c r="N46" s="203"/>
      <c r="O46" s="204" t="str">
        <f>IF(OR(ISNA(MATCH(W46,'2k - LOS'!$B$19:$B$30,0)),ISNA(MATCH(N46,'2k - LOS'!$C$18:$F$18,0))),"",INDEX('2k - LOS'!$C$19:$F$30,MATCH(W46,'2k - LOS'!$B$19:$B$30,0),MATCH(N46,'2k - LOS'!$C$18:$F$18,0)))</f>
        <v/>
      </c>
      <c r="P46" s="25" t="str">
        <f>IF($O46="","",INDEX('2k - 2. závod'!$A:$AB,$O46+5,INDEX('2k - Základní list'!$B:$B,MATCH($N46,'2k - Základní list'!$A:$A,0),1)))</f>
        <v/>
      </c>
      <c r="Q46" s="145" t="str">
        <f>IF($O46="",IF(AA44&gt;0, POCET_DRUZSTEV, ""),INDEX('2k - 2. závod'!$A:$AB,$O46+5,INDEX('2k - Základní list'!$B:$B,MATCH($N46,'2k - Základní list'!$A:$A,0),1)+3))</f>
        <v/>
      </c>
      <c r="R46" s="312"/>
      <c r="S46" s="312"/>
      <c r="T46" s="306"/>
      <c r="U46" s="128" t="str">
        <f t="shared" si="1"/>
        <v/>
      </c>
      <c r="V46" s="128" t="str">
        <f t="shared" si="2"/>
        <v/>
      </c>
      <c r="W46" s="129" t="str">
        <f>IF(ISBLANK(B44),"",B44)</f>
        <v>MO ČRS Jindřichův Hradec AWAS DRENNAN</v>
      </c>
      <c r="X46" s="309"/>
      <c r="Y46" s="312"/>
      <c r="Z46" s="306"/>
      <c r="AA46" s="304"/>
      <c r="AB46" s="99"/>
      <c r="AC46" s="99"/>
      <c r="AD46" s="99"/>
      <c r="AE46" s="86"/>
      <c r="AF46" s="99"/>
      <c r="AG46" s="86"/>
      <c r="AH46" s="99"/>
      <c r="AI46" s="86"/>
      <c r="AJ46" s="99"/>
      <c r="AK46" s="86"/>
      <c r="AL46" s="99"/>
      <c r="AM46" s="86"/>
      <c r="AN46" s="99"/>
      <c r="AO46" s="86"/>
      <c r="AP46" s="99"/>
      <c r="AQ46" s="86"/>
      <c r="AR46" s="99"/>
      <c r="AS46" s="86"/>
      <c r="AT46" s="99"/>
      <c r="AU46" s="86"/>
      <c r="AV46" s="99"/>
      <c r="AW46" s="86"/>
      <c r="AX46" s="99"/>
      <c r="AY46" s="86"/>
      <c r="AZ46" s="99"/>
      <c r="BA46" s="86"/>
      <c r="BB46" s="99"/>
      <c r="BC46" s="86"/>
      <c r="BR46" s="94" t="str">
        <f t="shared" si="3"/>
        <v/>
      </c>
      <c r="BS46" s="94" t="str">
        <f t="shared" si="4"/>
        <v/>
      </c>
    </row>
    <row r="47" spans="1:71" s="94" customFormat="1" ht="25.5" customHeight="1" thickBot="1" x14ac:dyDescent="0.25">
      <c r="A47" s="337"/>
      <c r="B47" s="331"/>
      <c r="C47" s="79" t="str">
        <f>IF(D47="","",INDEX(Soupisky!$H:$H,MATCH(D47,Soupisky!$I:$I,0)))</f>
        <v/>
      </c>
      <c r="D47" s="205"/>
      <c r="E47" s="206"/>
      <c r="F47" s="207" t="str">
        <f>IF(OR(ISNA(MATCH(W47,'2k - LOS'!$B$4:$B$15,0)),ISNA(MATCH(E47,'2k - LOS'!$C$3:$F$3,0))),"",INDEX('2k - LOS'!$C$4:$F$15,MATCH(W47,'2k - LOS'!$B$4:$B$15,0),MATCH(E47,'2k - LOS'!$C$3:$F$3,0)))</f>
        <v/>
      </c>
      <c r="G47" s="26" t="str">
        <f>IF($F47="","",INDEX('2k - 1. závod'!$A:$AB,$F47+5,INDEX('2k - Základní list'!$B:$B,MATCH($E47,'2k - Základní list'!$A:$A,0),1)))</f>
        <v/>
      </c>
      <c r="H47" s="146" t="str">
        <f>IF($F47="",IF(AA44&gt;0, POCET_DRUZSTEV, ""),INDEX('2k - 1. závod'!$A:$AB,$F47+5,INDEX('2k - Základní list'!$B:$B,MATCH($E47,'2k - Základní list'!$A:$A,0),1)+3))</f>
        <v/>
      </c>
      <c r="I47" s="334"/>
      <c r="J47" s="334"/>
      <c r="K47" s="343"/>
      <c r="L47" s="79" t="str">
        <f>IF(M47="","",INDEX(Soupisky!$H:$H,MATCH(M47,Soupisky!$I:$I,0)))</f>
        <v/>
      </c>
      <c r="M47" s="205" t="str">
        <f t="shared" si="0"/>
        <v/>
      </c>
      <c r="N47" s="206"/>
      <c r="O47" s="207" t="str">
        <f>IF(OR(ISNA(MATCH(W47,'2k - LOS'!$B$19:$B$30,0)),ISNA(MATCH(N47,'2k - LOS'!$C$18:$F$18,0))),"",INDEX('2k - LOS'!$C$19:$F$30,MATCH(W47,'2k - LOS'!$B$19:$B$30,0),MATCH(N47,'2k - LOS'!$C$18:$F$18,0)))</f>
        <v/>
      </c>
      <c r="P47" s="26" t="str">
        <f>IF($O47="","",INDEX('2k - 2. závod'!$A:$AB,$O47+5,INDEX('2k - Základní list'!$B:$B,MATCH($N47,'2k - Základní list'!$A:$A,0),1)))</f>
        <v/>
      </c>
      <c r="Q47" s="146" t="str">
        <f>IF($O47="",IF(AA44&gt;0, POCET_DRUZSTEV, ""),INDEX('2k - 2. závod'!$A:$AB,$O47+5,INDEX('2k - Základní list'!$B:$B,MATCH($N47,'2k - Základní list'!$A:$A,0),1)+3))</f>
        <v/>
      </c>
      <c r="R47" s="313"/>
      <c r="S47" s="313"/>
      <c r="T47" s="307"/>
      <c r="U47" s="130" t="str">
        <f t="shared" si="1"/>
        <v/>
      </c>
      <c r="V47" s="130" t="str">
        <f t="shared" si="2"/>
        <v/>
      </c>
      <c r="W47" s="131" t="str">
        <f>IF(ISBLANK(B44),"",B44)</f>
        <v>MO ČRS Jindřichův Hradec AWAS DRENNAN</v>
      </c>
      <c r="X47" s="310"/>
      <c r="Y47" s="313"/>
      <c r="Z47" s="307"/>
      <c r="AA47" s="304"/>
      <c r="AB47" s="99"/>
      <c r="AC47" s="99"/>
      <c r="AD47" s="99"/>
      <c r="AE47" s="86"/>
      <c r="AF47" s="99"/>
      <c r="AG47" s="86"/>
      <c r="AH47" s="99"/>
      <c r="AI47" s="86"/>
      <c r="AJ47" s="99"/>
      <c r="AK47" s="86"/>
      <c r="AL47" s="99"/>
      <c r="AM47" s="86"/>
      <c r="AN47" s="99"/>
      <c r="AO47" s="86"/>
      <c r="AP47" s="99"/>
      <c r="AQ47" s="86"/>
      <c r="AR47" s="99"/>
      <c r="AS47" s="86"/>
      <c r="AT47" s="99"/>
      <c r="AU47" s="86"/>
      <c r="AV47" s="99"/>
      <c r="AW47" s="86"/>
      <c r="AX47" s="99"/>
      <c r="AY47" s="86"/>
      <c r="AZ47" s="99"/>
      <c r="BA47" s="86"/>
      <c r="BB47" s="99"/>
      <c r="BC47" s="86"/>
      <c r="BR47" s="94" t="str">
        <f t="shared" si="3"/>
        <v/>
      </c>
      <c r="BS47" s="94" t="str">
        <f t="shared" si="4"/>
        <v/>
      </c>
    </row>
    <row r="48" spans="1:71" s="94" customFormat="1" ht="25.5" customHeight="1" x14ac:dyDescent="0.2">
      <c r="A48" s="335" t="str">
        <f>IF(INDEX('2k - LOS'!$H$4:$H$15,MATCH(B48,'2k - LOS'!$I$4:$I$15,0),)=0,"",INDEX('2k - LOS'!$H$4:$H$15,MATCH(B48,'2k - LOS'!$I$4:$I$15,0),))</f>
        <v/>
      </c>
      <c r="B48" s="329" t="str">
        <f>Soupisky!$M14</f>
        <v>MO ČRS Mělník - Colmic</v>
      </c>
      <c r="C48" s="76" t="str">
        <f>IF(D48="","",INDEX(Soupisky!$H:$H,MATCH(D48,Soupisky!$I:$I,0)))</f>
        <v/>
      </c>
      <c r="D48" s="208"/>
      <c r="E48" s="198"/>
      <c r="F48" s="199" t="str">
        <f>IF(OR(ISNA(MATCH(W48,'2k - LOS'!$B$4:$B$15,0)),ISNA(MATCH(E48,'2k - LOS'!$C$3:$F$3,0))),"",INDEX('2k - LOS'!$C$4:$F$15,MATCH(W48,'2k - LOS'!$B$4:$B$15,0),MATCH(E48,'2k - LOS'!$C$3:$F$3,0)))</f>
        <v/>
      </c>
      <c r="G48" s="24" t="str">
        <f>IF($F48="","",INDEX('2k - 1. závod'!$A:$AB,$F48+5,INDEX('2k - Základní list'!$B:$B,MATCH($E48,'2k - Základní list'!$A:$A,0),1)))</f>
        <v/>
      </c>
      <c r="H48" s="144" t="str">
        <f>IF($F48="",IF(AA48&gt;0, POCET_DRUZSTEV, ""),INDEX('2k - 1. závod'!$A:$AB,$F48+5,INDEX('2k - Základní list'!$B:$B,MATCH($E48,'2k - Základní list'!$A:$A,0),1)+3))</f>
        <v/>
      </c>
      <c r="I48" s="332" t="str">
        <f>IF(F48="","",SUM(G48:G51))</f>
        <v/>
      </c>
      <c r="J48" s="332" t="str">
        <f>IF(AA48&gt;0, SUM(H48:H51), "")</f>
        <v/>
      </c>
      <c r="K48" s="341" t="str">
        <f>IF(AA48&gt;0, RANK(J48,J:J,1), "")</f>
        <v/>
      </c>
      <c r="L48" s="76" t="str">
        <f>IF(M48="","",INDEX(Soupisky!$H:$H,MATCH(M48,Soupisky!$I:$I,0)))</f>
        <v/>
      </c>
      <c r="M48" s="208" t="str">
        <f t="shared" si="0"/>
        <v/>
      </c>
      <c r="N48" s="198"/>
      <c r="O48" s="199" t="str">
        <f>IF(OR(ISNA(MATCH(W48,'2k - LOS'!$B$19:$B$30,0)),ISNA(MATCH(N48,'2k - LOS'!$C$18:$F$18,0))),"",INDEX('2k - LOS'!$C$19:$F$30,MATCH(W48,'2k - LOS'!$B$19:$B$30,0),MATCH(N48,'2k - LOS'!$C$18:$F$18,0)))</f>
        <v/>
      </c>
      <c r="P48" s="24" t="str">
        <f>IF($O48="","",INDEX('2k - 2. závod'!$A:$AB,$O48+5,INDEX('2k - Základní list'!$B:$B,MATCH($N48,'2k - Základní list'!$A:$A,0),1)))</f>
        <v/>
      </c>
      <c r="Q48" s="144" t="str">
        <f>IF($O48="",IF(AA48&gt;0, POCET_DRUZSTEV, ""),INDEX('2k - 2. závod'!$A:$AB,$O48+5,INDEX('2k - Základní list'!$B:$B,MATCH($N48,'2k - Základní list'!$A:$A,0),1)+3))</f>
        <v/>
      </c>
      <c r="R48" s="311" t="str">
        <f>IF(O48="","",SUM(P48:P51))</f>
        <v/>
      </c>
      <c r="S48" s="311" t="str">
        <f>IF(AA48&gt;0,SUM(Q48:Q51), "")</f>
        <v/>
      </c>
      <c r="T48" s="305" t="str">
        <f>IF(AA48&gt;0, RANK(S48,S:S,1), "")</f>
        <v/>
      </c>
      <c r="U48" s="126" t="str">
        <f t="shared" si="1"/>
        <v/>
      </c>
      <c r="V48" s="126" t="str">
        <f t="shared" si="2"/>
        <v/>
      </c>
      <c r="W48" s="127" t="str">
        <f>IF(ISBLANK(B48),"",B48)</f>
        <v>MO ČRS Mělník - Colmic</v>
      </c>
      <c r="X48" s="308" t="str">
        <f>IF(O48="","",SUM(I48,R48))</f>
        <v/>
      </c>
      <c r="Y48" s="311" t="str">
        <f>IF(AA48&gt;0, SUM(S48,J48), "")</f>
        <v/>
      </c>
      <c r="Z48" s="305" t="str">
        <f>IF(AA48&gt;0, RANK(Y48,Y:Y,1), "")</f>
        <v/>
      </c>
      <c r="AA48" s="304">
        <f>IF(AND(D48="",D49="",D50="",D51=""), 0, 1)</f>
        <v>0</v>
      </c>
      <c r="AB48" s="95"/>
      <c r="AC48" s="95"/>
      <c r="AD48" s="95"/>
      <c r="AE48" s="96"/>
      <c r="AF48" s="95"/>
      <c r="AG48" s="96"/>
      <c r="AH48" s="95"/>
      <c r="AI48" s="96"/>
      <c r="AJ48" s="95"/>
      <c r="AK48" s="96"/>
      <c r="AL48" s="95"/>
      <c r="AM48" s="96"/>
      <c r="AN48" s="95"/>
      <c r="AO48" s="96"/>
      <c r="AP48" s="95"/>
      <c r="AQ48" s="96"/>
      <c r="AR48" s="95"/>
      <c r="AS48" s="96"/>
      <c r="AT48" s="95"/>
      <c r="AU48" s="96"/>
      <c r="AV48" s="95"/>
      <c r="AW48" s="96"/>
      <c r="AX48" s="95"/>
      <c r="AY48" s="96"/>
      <c r="AZ48" s="95"/>
      <c r="BA48" s="96"/>
      <c r="BB48" s="95"/>
      <c r="BC48" s="96"/>
      <c r="BR48" s="94" t="str">
        <f t="shared" si="3"/>
        <v/>
      </c>
      <c r="BS48" s="94" t="str">
        <f t="shared" si="4"/>
        <v/>
      </c>
    </row>
    <row r="49" spans="1:71" s="94" customFormat="1" ht="25.5" customHeight="1" x14ac:dyDescent="0.2">
      <c r="A49" s="336"/>
      <c r="B49" s="330"/>
      <c r="C49" s="77" t="str">
        <f>IF(D49="","",INDEX(Soupisky!$H:$H,MATCH(D49,Soupisky!$I:$I,0)))</f>
        <v/>
      </c>
      <c r="D49" s="200"/>
      <c r="E49" s="201"/>
      <c r="F49" s="202" t="str">
        <f>IF(OR(ISNA(MATCH(W49,'2k - LOS'!$B$4:$B$15,0)),ISNA(MATCH(E49,'2k - LOS'!$C$3:$F$3,0))),"",INDEX('2k - LOS'!$C$4:$F$15,MATCH(W49,'2k - LOS'!$B$4:$B$15,0),MATCH(E49,'2k - LOS'!$C$3:$F$3,0)))</f>
        <v/>
      </c>
      <c r="G49" s="25" t="str">
        <f>IF($F49="","",INDEX('2k - 1. závod'!$A:$AB,$F49+5,INDEX('2k - Základní list'!$B:$B,MATCH($E49,'2k - Základní list'!$A:$A,0),1)))</f>
        <v/>
      </c>
      <c r="H49" s="145" t="str">
        <f>IF($F49="",IF(AA48&gt;0, POCET_DRUZSTEV, ""),INDEX('2k - 1. závod'!$A:$AB,$F49+5,INDEX('2k - Základní list'!$B:$B,MATCH($E49,'2k - Základní list'!$A:$A,0),1)+3))</f>
        <v/>
      </c>
      <c r="I49" s="333"/>
      <c r="J49" s="333"/>
      <c r="K49" s="342"/>
      <c r="L49" s="77" t="str">
        <f>IF(M49="","",INDEX(Soupisky!$H:$H,MATCH(M49,Soupisky!$I:$I,0)))</f>
        <v/>
      </c>
      <c r="M49" s="200" t="str">
        <f t="shared" si="0"/>
        <v/>
      </c>
      <c r="N49" s="201"/>
      <c r="O49" s="202" t="str">
        <f>IF(OR(ISNA(MATCH(W49,'2k - LOS'!$B$19:$B$30,0)),ISNA(MATCH(N49,'2k - LOS'!$C$18:$F$18,0))),"",INDEX('2k - LOS'!$C$19:$F$30,MATCH(W49,'2k - LOS'!$B$19:$B$30,0),MATCH(N49,'2k - LOS'!$C$18:$F$18,0)))</f>
        <v/>
      </c>
      <c r="P49" s="25" t="str">
        <f>IF($O49="","",INDEX('2k - 2. závod'!$A:$AB,$O49+5,INDEX('2k - Základní list'!$B:$B,MATCH($N49,'2k - Základní list'!$A:$A,0),1)))</f>
        <v/>
      </c>
      <c r="Q49" s="145" t="str">
        <f>IF($O49="",IF(AA48&gt;0, POCET_DRUZSTEV, ""),INDEX('2k - 2. závod'!$A:$AB,$O49+5,INDEX('2k - Základní list'!$B:$B,MATCH($N49,'2k - Základní list'!$A:$A,0),1)+3))</f>
        <v/>
      </c>
      <c r="R49" s="312"/>
      <c r="S49" s="312"/>
      <c r="T49" s="306"/>
      <c r="U49" s="128" t="str">
        <f t="shared" si="1"/>
        <v/>
      </c>
      <c r="V49" s="128" t="str">
        <f t="shared" si="2"/>
        <v/>
      </c>
      <c r="W49" s="129" t="str">
        <f>IF(ISBLANK(B48),"",B48)</f>
        <v>MO ČRS Mělník - Colmic</v>
      </c>
      <c r="X49" s="309"/>
      <c r="Y49" s="312"/>
      <c r="Z49" s="306"/>
      <c r="AA49" s="304"/>
      <c r="AB49" s="95"/>
      <c r="AC49" s="95"/>
      <c r="AD49" s="95"/>
      <c r="AE49" s="96"/>
      <c r="AF49" s="95"/>
      <c r="AG49" s="96"/>
      <c r="AH49" s="95"/>
      <c r="AI49" s="96"/>
      <c r="AJ49" s="95"/>
      <c r="AK49" s="96"/>
      <c r="AL49" s="95"/>
      <c r="AM49" s="96"/>
      <c r="AN49" s="95"/>
      <c r="AO49" s="96"/>
      <c r="AP49" s="95"/>
      <c r="AQ49" s="96"/>
      <c r="AR49" s="95"/>
      <c r="AS49" s="96"/>
      <c r="AT49" s="95"/>
      <c r="AU49" s="96"/>
      <c r="AV49" s="95"/>
      <c r="AW49" s="96"/>
      <c r="AX49" s="95"/>
      <c r="AY49" s="96"/>
      <c r="AZ49" s="95"/>
      <c r="BA49" s="96"/>
      <c r="BB49" s="95"/>
      <c r="BC49" s="96"/>
      <c r="BR49" s="94" t="str">
        <f t="shared" si="3"/>
        <v/>
      </c>
      <c r="BS49" s="94" t="str">
        <f t="shared" si="4"/>
        <v/>
      </c>
    </row>
    <row r="50" spans="1:71" s="94" customFormat="1" ht="25.5" customHeight="1" x14ac:dyDescent="0.2">
      <c r="A50" s="336"/>
      <c r="B50" s="330"/>
      <c r="C50" s="78" t="str">
        <f>IF(D50="","",INDEX(Soupisky!$H:$H,MATCH(D50,Soupisky!$I:$I,0)))</f>
        <v/>
      </c>
      <c r="D50" s="200"/>
      <c r="E50" s="203"/>
      <c r="F50" s="204" t="str">
        <f>IF(OR(ISNA(MATCH(W50,'2k - LOS'!$B$4:$B$15,0)),ISNA(MATCH(E50,'2k - LOS'!$C$3:$F$3,0))),"",INDEX('2k - LOS'!$C$4:$F$15,MATCH(W50,'2k - LOS'!$B$4:$B$15,0),MATCH(E50,'2k - LOS'!$C$3:$F$3,0)))</f>
        <v/>
      </c>
      <c r="G50" s="25" t="str">
        <f>IF($F50="","",INDEX('2k - 1. závod'!$A:$AB,$F50+5,INDEX('2k - Základní list'!$B:$B,MATCH($E50,'2k - Základní list'!$A:$A,0),1)))</f>
        <v/>
      </c>
      <c r="H50" s="145" t="str">
        <f>IF($F50="",IF(AA48&gt;0, POCET_DRUZSTEV, ""),INDEX('2k - 1. závod'!$A:$AB,$F50+5,INDEX('2k - Základní list'!$B:$B,MATCH($E50,'2k - Základní list'!$A:$A,0),1)+3))</f>
        <v/>
      </c>
      <c r="I50" s="333"/>
      <c r="J50" s="333"/>
      <c r="K50" s="342"/>
      <c r="L50" s="78" t="str">
        <f>IF(M50="","",INDEX(Soupisky!$H:$H,MATCH(M50,Soupisky!$I:$I,0)))</f>
        <v/>
      </c>
      <c r="M50" s="200" t="str">
        <f t="shared" si="0"/>
        <v/>
      </c>
      <c r="N50" s="203"/>
      <c r="O50" s="204" t="str">
        <f>IF(OR(ISNA(MATCH(W50,'2k - LOS'!$B$19:$B$30,0)),ISNA(MATCH(N50,'2k - LOS'!$C$18:$F$18,0))),"",INDEX('2k - LOS'!$C$19:$F$30,MATCH(W50,'2k - LOS'!$B$19:$B$30,0),MATCH(N50,'2k - LOS'!$C$18:$F$18,0)))</f>
        <v/>
      </c>
      <c r="P50" s="25" t="str">
        <f>IF($O50="","",INDEX('2k - 2. závod'!$A:$AB,$O50+5,INDEX('2k - Základní list'!$B:$B,MATCH($N50,'2k - Základní list'!$A:$A,0),1)))</f>
        <v/>
      </c>
      <c r="Q50" s="145" t="str">
        <f>IF($O50="",IF(AA48&gt;0, POCET_DRUZSTEV, ""),INDEX('2k - 2. závod'!$A:$AB,$O50+5,INDEX('2k - Základní list'!$B:$B,MATCH($N50,'2k - Základní list'!$A:$A,0),1)+3))</f>
        <v/>
      </c>
      <c r="R50" s="312"/>
      <c r="S50" s="312"/>
      <c r="T50" s="306"/>
      <c r="U50" s="128" t="str">
        <f t="shared" si="1"/>
        <v/>
      </c>
      <c r="V50" s="128" t="str">
        <f t="shared" si="2"/>
        <v/>
      </c>
      <c r="W50" s="129" t="str">
        <f>IF(ISBLANK(B48),"",B48)</f>
        <v>MO ČRS Mělník - Colmic</v>
      </c>
      <c r="X50" s="309"/>
      <c r="Y50" s="312"/>
      <c r="Z50" s="306"/>
      <c r="AA50" s="304"/>
      <c r="AB50" s="95"/>
      <c r="AC50" s="95"/>
      <c r="AD50" s="95"/>
      <c r="AE50" s="96"/>
      <c r="AF50" s="95"/>
      <c r="AG50" s="96"/>
      <c r="AH50" s="95"/>
      <c r="AI50" s="96"/>
      <c r="AJ50" s="95"/>
      <c r="AK50" s="96"/>
      <c r="AL50" s="95"/>
      <c r="AM50" s="96"/>
      <c r="AN50" s="95"/>
      <c r="AO50" s="96"/>
      <c r="AP50" s="95"/>
      <c r="AQ50" s="96"/>
      <c r="AR50" s="95"/>
      <c r="AS50" s="96"/>
      <c r="AT50" s="95"/>
      <c r="AU50" s="96"/>
      <c r="AV50" s="95"/>
      <c r="AW50" s="96"/>
      <c r="AX50" s="95"/>
      <c r="AY50" s="96"/>
      <c r="AZ50" s="95"/>
      <c r="BA50" s="96"/>
      <c r="BB50" s="95"/>
      <c r="BC50" s="96"/>
      <c r="BR50" s="94" t="str">
        <f t="shared" si="3"/>
        <v/>
      </c>
      <c r="BS50" s="94" t="str">
        <f t="shared" si="4"/>
        <v/>
      </c>
    </row>
    <row r="51" spans="1:71" s="94" customFormat="1" ht="25.5" customHeight="1" thickBot="1" x14ac:dyDescent="0.25">
      <c r="A51" s="337"/>
      <c r="B51" s="331"/>
      <c r="C51" s="79" t="str">
        <f>IF(D51="","",INDEX(Soupisky!$H:$H,MATCH(D51,Soupisky!$I:$I,0)))</f>
        <v/>
      </c>
      <c r="D51" s="205"/>
      <c r="E51" s="206"/>
      <c r="F51" s="207" t="str">
        <f>IF(OR(ISNA(MATCH(W51,'2k - LOS'!$B$4:$B$15,0)),ISNA(MATCH(E51,'2k - LOS'!$C$3:$F$3,0))),"",INDEX('2k - LOS'!$C$4:$F$15,MATCH(W51,'2k - LOS'!$B$4:$B$15,0),MATCH(E51,'2k - LOS'!$C$3:$F$3,0)))</f>
        <v/>
      </c>
      <c r="G51" s="26" t="str">
        <f>IF($F51="","",INDEX('2k - 1. závod'!$A:$AB,$F51+5,INDEX('2k - Základní list'!$B:$B,MATCH($E51,'2k - Základní list'!$A:$A,0),1)))</f>
        <v/>
      </c>
      <c r="H51" s="146" t="str">
        <f>IF($F51="",IF(AA48&gt;0, POCET_DRUZSTEV, ""),INDEX('2k - 1. závod'!$A:$AB,$F51+5,INDEX('2k - Základní list'!$B:$B,MATCH($E51,'2k - Základní list'!$A:$A,0),1)+3))</f>
        <v/>
      </c>
      <c r="I51" s="334"/>
      <c r="J51" s="334"/>
      <c r="K51" s="343"/>
      <c r="L51" s="79" t="str">
        <f>IF(M51="","",INDEX(Soupisky!$H:$H,MATCH(M51,Soupisky!$I:$I,0)))</f>
        <v/>
      </c>
      <c r="M51" s="205" t="str">
        <f t="shared" si="0"/>
        <v/>
      </c>
      <c r="N51" s="206"/>
      <c r="O51" s="207" t="str">
        <f>IF(OR(ISNA(MATCH(W51,'2k - LOS'!$B$19:$B$30,0)),ISNA(MATCH(N51,'2k - LOS'!$C$18:$F$18,0))),"",INDEX('2k - LOS'!$C$19:$F$30,MATCH(W51,'2k - LOS'!$B$19:$B$30,0),MATCH(N51,'2k - LOS'!$C$18:$F$18,0)))</f>
        <v/>
      </c>
      <c r="P51" s="26" t="str">
        <f>IF($O51="","",INDEX('2k - 2. závod'!$A:$AB,$O51+5,INDEX('2k - Základní list'!$B:$B,MATCH($N51,'2k - Základní list'!$A:$A,0),1)))</f>
        <v/>
      </c>
      <c r="Q51" s="146" t="str">
        <f>IF($O51="",IF(AA48&gt;0, POCET_DRUZSTEV, ""),INDEX('2k - 2. závod'!$A:$AB,$O51+5,INDEX('2k - Základní list'!$B:$B,MATCH($N51,'2k - Základní list'!$A:$A,0),1)+3))</f>
        <v/>
      </c>
      <c r="R51" s="313"/>
      <c r="S51" s="313"/>
      <c r="T51" s="307"/>
      <c r="U51" s="130" t="str">
        <f t="shared" si="1"/>
        <v/>
      </c>
      <c r="V51" s="130" t="str">
        <f t="shared" si="2"/>
        <v/>
      </c>
      <c r="W51" s="131" t="str">
        <f>IF(ISBLANK(B48),"",B48)</f>
        <v>MO ČRS Mělník - Colmic</v>
      </c>
      <c r="X51" s="310"/>
      <c r="Y51" s="313"/>
      <c r="Z51" s="307"/>
      <c r="AA51" s="304"/>
      <c r="AB51" s="95"/>
      <c r="AC51" s="95"/>
      <c r="AD51" s="95"/>
      <c r="AE51" s="96"/>
      <c r="AF51" s="95"/>
      <c r="AG51" s="96"/>
      <c r="AH51" s="95"/>
      <c r="AI51" s="96"/>
      <c r="AJ51" s="95"/>
      <c r="AK51" s="96"/>
      <c r="AL51" s="95"/>
      <c r="AM51" s="96"/>
      <c r="AN51" s="95"/>
      <c r="AO51" s="96"/>
      <c r="AP51" s="95"/>
      <c r="AQ51" s="96"/>
      <c r="AR51" s="95"/>
      <c r="AS51" s="96"/>
      <c r="AT51" s="95"/>
      <c r="AU51" s="96"/>
      <c r="AV51" s="95"/>
      <c r="AW51" s="96"/>
      <c r="AX51" s="95"/>
      <c r="AY51" s="96"/>
      <c r="AZ51" s="95"/>
      <c r="BA51" s="96"/>
      <c r="BB51" s="95"/>
      <c r="BC51" s="96"/>
      <c r="BR51" s="94" t="str">
        <f t="shared" si="3"/>
        <v/>
      </c>
      <c r="BS51" s="94" t="str">
        <f t="shared" si="4"/>
        <v/>
      </c>
    </row>
    <row r="52" spans="1:71" s="94" customFormat="1" ht="25.5" customHeight="1" x14ac:dyDescent="0.2">
      <c r="A52" s="335" t="str">
        <f>IF(INDEX('2k - LOS'!$H$4:$H$15,MATCH(B52,'2k - LOS'!$I$4:$I$15,0),)=0,"",INDEX('2k - LOS'!$H$4:$H$15,MATCH(B52,'2k - LOS'!$I$4:$I$15,0),))</f>
        <v/>
      </c>
      <c r="B52" s="329" t="str">
        <f>Soupisky!$M15</f>
        <v>MO MRS Třebíč - SENSAS</v>
      </c>
      <c r="C52" s="76" t="str">
        <f>IF(D52="","",INDEX(Soupisky!$H:$H,MATCH(D52,Soupisky!$I:$I,0)))</f>
        <v/>
      </c>
      <c r="D52" s="208"/>
      <c r="E52" s="198"/>
      <c r="F52" s="199" t="str">
        <f>IF(OR(ISNA(MATCH(W52,'2k - LOS'!$B$4:$B$15,0)),ISNA(MATCH(E52,'2k - LOS'!$C$3:$F$3,0))),"",INDEX('2k - LOS'!$C$4:$F$15,MATCH(W52,'2k - LOS'!$B$4:$B$15,0),MATCH(E52,'2k - LOS'!$C$3:$F$3,0)))</f>
        <v/>
      </c>
      <c r="G52" s="24" t="str">
        <f>IF($F52="","",INDEX('2k - 1. závod'!$A:$AB,$F52+5,INDEX('2k - Základní list'!$B:$B,MATCH($E52,'2k - Základní list'!$A:$A,0),1)))</f>
        <v/>
      </c>
      <c r="H52" s="144" t="str">
        <f>IF($F52="",IF(AA52&gt;0, POCET_DRUZSTEV, ""),INDEX('2k - 1. závod'!$A:$AB,$F52+5,INDEX('2k - Základní list'!$B:$B,MATCH($E52,'2k - Základní list'!$A:$A,0),1)+3))</f>
        <v/>
      </c>
      <c r="I52" s="332" t="str">
        <f>IF(F52="","",SUM(G52:G55))</f>
        <v/>
      </c>
      <c r="J52" s="332" t="str">
        <f>IF(AA52&gt;0, SUM(H52:H55), "")</f>
        <v/>
      </c>
      <c r="K52" s="341" t="str">
        <f>IF(AA52&gt;0, RANK(J52,J:J,1), "")</f>
        <v/>
      </c>
      <c r="L52" s="76" t="str">
        <f>IF(M52="","",INDEX(Soupisky!$H:$H,MATCH(M52,Soupisky!$I:$I,0)))</f>
        <v/>
      </c>
      <c r="M52" s="208" t="str">
        <f t="shared" si="0"/>
        <v/>
      </c>
      <c r="N52" s="198"/>
      <c r="O52" s="199" t="str">
        <f>IF(OR(ISNA(MATCH(W52,'2k - LOS'!$B$19:$B$30,0)),ISNA(MATCH(N52,'2k - LOS'!$C$18:$F$18,0))),"",INDEX('2k - LOS'!$C$19:$F$30,MATCH(W52,'2k - LOS'!$B$19:$B$30,0),MATCH(N52,'2k - LOS'!$C$18:$F$18,0)))</f>
        <v/>
      </c>
      <c r="P52" s="24" t="str">
        <f>IF($O52="","",INDEX('2k - 2. závod'!$A:$AB,$O52+5,INDEX('2k - Základní list'!$B:$B,MATCH($N52,'2k - Základní list'!$A:$A,0),1)))</f>
        <v/>
      </c>
      <c r="Q52" s="144" t="str">
        <f>IF($O52="",IF(AA52&gt;0, POCET_DRUZSTEV, ""),INDEX('2k - 2. závod'!$A:$AB,$O52+5,INDEX('2k - Základní list'!$B:$B,MATCH($N52,'2k - Základní list'!$A:$A,0),1)+3))</f>
        <v/>
      </c>
      <c r="R52" s="311" t="str">
        <f>IF(O52="","",SUM(P52:P55))</f>
        <v/>
      </c>
      <c r="S52" s="311" t="str">
        <f>IF(AA52&gt;0,SUM(Q52:Q55), "")</f>
        <v/>
      </c>
      <c r="T52" s="305" t="str">
        <f>IF(AA52&gt;0, RANK(S52,S:S,1), "")</f>
        <v/>
      </c>
      <c r="U52" s="126" t="str">
        <f t="shared" si="1"/>
        <v/>
      </c>
      <c r="V52" s="126" t="str">
        <f t="shared" si="2"/>
        <v/>
      </c>
      <c r="W52" s="127" t="str">
        <f>IF(ISBLANK(B52),"",B52)</f>
        <v>MO MRS Třebíč - SENSAS</v>
      </c>
      <c r="X52" s="308" t="str">
        <f>IF(O52="","",SUM(I52,R52))</f>
        <v/>
      </c>
      <c r="Y52" s="311" t="str">
        <f>IF(AA52&gt;0, SUM(S52,J52), "")</f>
        <v/>
      </c>
      <c r="Z52" s="305" t="str">
        <f>IF(AA52&gt;0, RANK(Y52,Y:Y,1), "")</f>
        <v/>
      </c>
      <c r="AA52" s="304">
        <f>IF(AND(D52="",D53="",D54="",D55=""), 0, 1)</f>
        <v>0</v>
      </c>
      <c r="AB52" s="99"/>
      <c r="AC52" s="99"/>
      <c r="AD52" s="99"/>
      <c r="AE52" s="86"/>
      <c r="AF52" s="99"/>
      <c r="AG52" s="86"/>
      <c r="AH52" s="99"/>
      <c r="AI52" s="86"/>
      <c r="AJ52" s="99"/>
      <c r="AK52" s="86"/>
      <c r="AL52" s="99"/>
      <c r="AM52" s="86"/>
      <c r="AN52" s="99"/>
      <c r="AO52" s="86"/>
      <c r="AP52" s="99"/>
      <c r="AQ52" s="86"/>
      <c r="AR52" s="99"/>
      <c r="AS52" s="86"/>
      <c r="AT52" s="99"/>
      <c r="AU52" s="86"/>
      <c r="AV52" s="99"/>
      <c r="AW52" s="86"/>
      <c r="AX52" s="99"/>
      <c r="AY52" s="86"/>
      <c r="AZ52" s="99"/>
      <c r="BA52" s="86"/>
      <c r="BB52" s="99"/>
      <c r="BC52" s="86"/>
      <c r="BR52" s="94" t="str">
        <f t="shared" si="3"/>
        <v/>
      </c>
      <c r="BS52" s="94" t="str">
        <f t="shared" si="4"/>
        <v/>
      </c>
    </row>
    <row r="53" spans="1:71" s="94" customFormat="1" ht="25.5" customHeight="1" x14ac:dyDescent="0.2">
      <c r="A53" s="336"/>
      <c r="B53" s="330"/>
      <c r="C53" s="77" t="str">
        <f>IF(D53="","",INDEX(Soupisky!$H:$H,MATCH(D53,Soupisky!$I:$I,0)))</f>
        <v/>
      </c>
      <c r="D53" s="200"/>
      <c r="E53" s="201"/>
      <c r="F53" s="202" t="str">
        <f>IF(OR(ISNA(MATCH(W53,'2k - LOS'!$B$4:$B$15,0)),ISNA(MATCH(E53,'2k - LOS'!$C$3:$F$3,0))),"",INDEX('2k - LOS'!$C$4:$F$15,MATCH(W53,'2k - LOS'!$B$4:$B$15,0),MATCH(E53,'2k - LOS'!$C$3:$F$3,0)))</f>
        <v/>
      </c>
      <c r="G53" s="25" t="str">
        <f>IF($F53="","",INDEX('2k - 1. závod'!$A:$AB,$F53+5,INDEX('2k - Základní list'!$B:$B,MATCH($E53,'2k - Základní list'!$A:$A,0),1)))</f>
        <v/>
      </c>
      <c r="H53" s="145" t="str">
        <f>IF($F53="",IF(AA52&gt;0, POCET_DRUZSTEV, ""),INDEX('2k - 1. závod'!$A:$AB,$F53+5,INDEX('2k - Základní list'!$B:$B,MATCH($E53,'2k - Základní list'!$A:$A,0),1)+3))</f>
        <v/>
      </c>
      <c r="I53" s="333"/>
      <c r="J53" s="333"/>
      <c r="K53" s="342"/>
      <c r="L53" s="77" t="str">
        <f>IF(M53="","",INDEX(Soupisky!$H:$H,MATCH(M53,Soupisky!$I:$I,0)))</f>
        <v/>
      </c>
      <c r="M53" s="200" t="str">
        <f t="shared" si="0"/>
        <v/>
      </c>
      <c r="N53" s="201"/>
      <c r="O53" s="202" t="str">
        <f>IF(OR(ISNA(MATCH(W53,'2k - LOS'!$B$19:$B$30,0)),ISNA(MATCH(N53,'2k - LOS'!$C$18:$F$18,0))),"",INDEX('2k - LOS'!$C$19:$F$30,MATCH(W53,'2k - LOS'!$B$19:$B$30,0),MATCH(N53,'2k - LOS'!$C$18:$F$18,0)))</f>
        <v/>
      </c>
      <c r="P53" s="25" t="str">
        <f>IF($O53="","",INDEX('2k - 2. závod'!$A:$AB,$O53+5,INDEX('2k - Základní list'!$B:$B,MATCH($N53,'2k - Základní list'!$A:$A,0),1)))</f>
        <v/>
      </c>
      <c r="Q53" s="145" t="str">
        <f>IF($O53="",IF(AA52&gt;0, POCET_DRUZSTEV, ""),INDEX('2k - 2. závod'!$A:$AB,$O53+5,INDEX('2k - Základní list'!$B:$B,MATCH($N53,'2k - Základní list'!$A:$A,0),1)+3))</f>
        <v/>
      </c>
      <c r="R53" s="312"/>
      <c r="S53" s="312"/>
      <c r="T53" s="306"/>
      <c r="U53" s="128" t="str">
        <f t="shared" si="1"/>
        <v/>
      </c>
      <c r="V53" s="128" t="str">
        <f t="shared" si="2"/>
        <v/>
      </c>
      <c r="W53" s="129" t="str">
        <f>IF(ISBLANK(B52),"",B52)</f>
        <v>MO MRS Třebíč - SENSAS</v>
      </c>
      <c r="X53" s="309"/>
      <c r="Y53" s="312"/>
      <c r="Z53" s="306"/>
      <c r="AA53" s="304"/>
      <c r="AB53" s="99"/>
      <c r="AC53" s="99"/>
      <c r="AD53" s="99"/>
      <c r="AE53" s="86"/>
      <c r="AF53" s="99"/>
      <c r="AG53" s="86"/>
      <c r="AH53" s="99"/>
      <c r="AI53" s="86"/>
      <c r="AJ53" s="99"/>
      <c r="AK53" s="86"/>
      <c r="AL53" s="99"/>
      <c r="AM53" s="86"/>
      <c r="AN53" s="99"/>
      <c r="AO53" s="86"/>
      <c r="AP53" s="99"/>
      <c r="AQ53" s="86"/>
      <c r="AR53" s="99"/>
      <c r="AS53" s="86"/>
      <c r="AT53" s="99"/>
      <c r="AU53" s="86"/>
      <c r="AV53" s="99"/>
      <c r="AW53" s="86"/>
      <c r="AX53" s="99"/>
      <c r="AY53" s="86"/>
      <c r="AZ53" s="99"/>
      <c r="BA53" s="86"/>
      <c r="BB53" s="99"/>
      <c r="BC53" s="86"/>
      <c r="BR53" s="94" t="str">
        <f t="shared" si="3"/>
        <v/>
      </c>
      <c r="BS53" s="94" t="str">
        <f t="shared" si="4"/>
        <v/>
      </c>
    </row>
    <row r="54" spans="1:71" s="94" customFormat="1" ht="25.5" customHeight="1" x14ac:dyDescent="0.2">
      <c r="A54" s="336"/>
      <c r="B54" s="330"/>
      <c r="C54" s="78" t="str">
        <f>IF(D54="","",INDEX(Soupisky!$H:$H,MATCH(D54,Soupisky!$I:$I,0)))</f>
        <v/>
      </c>
      <c r="D54" s="200"/>
      <c r="E54" s="203"/>
      <c r="F54" s="204" t="str">
        <f>IF(OR(ISNA(MATCH(W54,'2k - LOS'!$B$4:$B$15,0)),ISNA(MATCH(E54,'2k - LOS'!$C$3:$F$3,0))),"",INDEX('2k - LOS'!$C$4:$F$15,MATCH(W54,'2k - LOS'!$B$4:$B$15,0),MATCH(E54,'2k - LOS'!$C$3:$F$3,0)))</f>
        <v/>
      </c>
      <c r="G54" s="25" t="str">
        <f>IF($F54="","",INDEX('2k - 1. závod'!$A:$AB,$F54+5,INDEX('2k - Základní list'!$B:$B,MATCH($E54,'2k - Základní list'!$A:$A,0),1)))</f>
        <v/>
      </c>
      <c r="H54" s="145" t="str">
        <f>IF($F54="",IF(AA52&gt;0, POCET_DRUZSTEV, ""),INDEX('2k - 1. závod'!$A:$AB,$F54+5,INDEX('2k - Základní list'!$B:$B,MATCH($E54,'2k - Základní list'!$A:$A,0),1)+3))</f>
        <v/>
      </c>
      <c r="I54" s="333"/>
      <c r="J54" s="333"/>
      <c r="K54" s="342"/>
      <c r="L54" s="78" t="str">
        <f>IF(M54="","",INDEX(Soupisky!$H:$H,MATCH(M54,Soupisky!$I:$I,0)))</f>
        <v/>
      </c>
      <c r="M54" s="200" t="str">
        <f t="shared" si="0"/>
        <v/>
      </c>
      <c r="N54" s="203"/>
      <c r="O54" s="204" t="str">
        <f>IF(OR(ISNA(MATCH(W54,'2k - LOS'!$B$19:$B$30,0)),ISNA(MATCH(N54,'2k - LOS'!$C$18:$F$18,0))),"",INDEX('2k - LOS'!$C$19:$F$30,MATCH(W54,'2k - LOS'!$B$19:$B$30,0),MATCH(N54,'2k - LOS'!$C$18:$F$18,0)))</f>
        <v/>
      </c>
      <c r="P54" s="25" t="str">
        <f>IF($O54="","",INDEX('2k - 2. závod'!$A:$AB,$O54+5,INDEX('2k - Základní list'!$B:$B,MATCH($N54,'2k - Základní list'!$A:$A,0),1)))</f>
        <v/>
      </c>
      <c r="Q54" s="145" t="str">
        <f>IF($O54="",IF(AA52&gt;0, POCET_DRUZSTEV, ""),INDEX('2k - 2. závod'!$A:$AB,$O54+5,INDEX('2k - Základní list'!$B:$B,MATCH($N54,'2k - Základní list'!$A:$A,0),1)+3))</f>
        <v/>
      </c>
      <c r="R54" s="312"/>
      <c r="S54" s="312"/>
      <c r="T54" s="306"/>
      <c r="U54" s="128" t="str">
        <f t="shared" si="1"/>
        <v/>
      </c>
      <c r="V54" s="128" t="str">
        <f t="shared" si="2"/>
        <v/>
      </c>
      <c r="W54" s="129" t="str">
        <f>IF(ISBLANK(B52),"",B52)</f>
        <v>MO MRS Třebíč - SENSAS</v>
      </c>
      <c r="X54" s="309"/>
      <c r="Y54" s="312"/>
      <c r="Z54" s="306"/>
      <c r="AA54" s="304"/>
      <c r="AB54" s="99"/>
      <c r="AC54" s="99"/>
      <c r="AD54" s="99"/>
      <c r="AE54" s="86"/>
      <c r="AF54" s="99"/>
      <c r="AG54" s="86"/>
      <c r="AH54" s="99"/>
      <c r="AI54" s="86"/>
      <c r="AJ54" s="99"/>
      <c r="AK54" s="86"/>
      <c r="AL54" s="99"/>
      <c r="AM54" s="86"/>
      <c r="AN54" s="99"/>
      <c r="AO54" s="86"/>
      <c r="AP54" s="99"/>
      <c r="AQ54" s="86"/>
      <c r="AR54" s="99"/>
      <c r="AS54" s="86"/>
      <c r="AT54" s="99"/>
      <c r="AU54" s="86"/>
      <c r="AV54" s="99"/>
      <c r="AW54" s="86"/>
      <c r="AX54" s="99"/>
      <c r="AY54" s="86"/>
      <c r="AZ54" s="99"/>
      <c r="BA54" s="86"/>
      <c r="BB54" s="99"/>
      <c r="BC54" s="86"/>
      <c r="BR54" s="94" t="str">
        <f t="shared" si="3"/>
        <v/>
      </c>
      <c r="BS54" s="94" t="str">
        <f t="shared" si="4"/>
        <v/>
      </c>
    </row>
    <row r="55" spans="1:71" s="94" customFormat="1" ht="25.5" customHeight="1" thickBot="1" x14ac:dyDescent="0.25">
      <c r="A55" s="337"/>
      <c r="B55" s="331"/>
      <c r="C55" s="79" t="str">
        <f>IF(D55="","",INDEX(Soupisky!$H:$H,MATCH(D55,Soupisky!$I:$I,0)))</f>
        <v/>
      </c>
      <c r="D55" s="205"/>
      <c r="E55" s="206"/>
      <c r="F55" s="207" t="str">
        <f>IF(OR(ISNA(MATCH(W55,'2k - LOS'!$B$4:$B$15,0)),ISNA(MATCH(E55,'2k - LOS'!$C$3:$F$3,0))),"",INDEX('2k - LOS'!$C$4:$F$15,MATCH(W55,'2k - LOS'!$B$4:$B$15,0),MATCH(E55,'2k - LOS'!$C$3:$F$3,0)))</f>
        <v/>
      </c>
      <c r="G55" s="26" t="str">
        <f>IF($F55="","",INDEX('2k - 1. závod'!$A:$AB,$F55+5,INDEX('2k - Základní list'!$B:$B,MATCH($E55,'2k - Základní list'!$A:$A,0),1)))</f>
        <v/>
      </c>
      <c r="H55" s="146" t="str">
        <f>IF($F55="",IF(AA52&gt;0, POCET_DRUZSTEV, ""),INDEX('2k - 1. závod'!$A:$AB,$F55+5,INDEX('2k - Základní list'!$B:$B,MATCH($E55,'2k - Základní list'!$A:$A,0),1)+3))</f>
        <v/>
      </c>
      <c r="I55" s="334"/>
      <c r="J55" s="334"/>
      <c r="K55" s="343"/>
      <c r="L55" s="79" t="str">
        <f>IF(M55="","",INDEX(Soupisky!$H:$H,MATCH(M55,Soupisky!$I:$I,0)))</f>
        <v/>
      </c>
      <c r="M55" s="205" t="str">
        <f t="shared" si="0"/>
        <v/>
      </c>
      <c r="N55" s="206"/>
      <c r="O55" s="207" t="str">
        <f>IF(OR(ISNA(MATCH(W55,'2k - LOS'!$B$19:$B$30,0)),ISNA(MATCH(N55,'2k - LOS'!$C$18:$F$18,0))),"",INDEX('2k - LOS'!$C$19:$F$30,MATCH(W55,'2k - LOS'!$B$19:$B$30,0),MATCH(N55,'2k - LOS'!$C$18:$F$18,0)))</f>
        <v/>
      </c>
      <c r="P55" s="26" t="str">
        <f>IF($O55="","",INDEX('2k - 2. závod'!$A:$AB,$O55+5,INDEX('2k - Základní list'!$B:$B,MATCH($N55,'2k - Základní list'!$A:$A,0),1)))</f>
        <v/>
      </c>
      <c r="Q55" s="146" t="str">
        <f>IF($O55="",IF(AA52&gt;0, POCET_DRUZSTEV, ""),INDEX('2k - 2. závod'!$A:$AB,$O55+5,INDEX('2k - Základní list'!$B:$B,MATCH($N55,'2k - Základní list'!$A:$A,0),1)+3))</f>
        <v/>
      </c>
      <c r="R55" s="313"/>
      <c r="S55" s="313"/>
      <c r="T55" s="307"/>
      <c r="U55" s="130" t="str">
        <f t="shared" si="1"/>
        <v/>
      </c>
      <c r="V55" s="130" t="str">
        <f t="shared" si="2"/>
        <v/>
      </c>
      <c r="W55" s="131" t="str">
        <f>IF(ISBLANK(B52),"",B52)</f>
        <v>MO MRS Třebíč - SENSAS</v>
      </c>
      <c r="X55" s="310"/>
      <c r="Y55" s="313"/>
      <c r="Z55" s="307"/>
      <c r="AA55" s="304"/>
      <c r="AB55" s="99"/>
      <c r="AC55" s="99"/>
      <c r="AD55" s="99"/>
      <c r="AE55" s="86"/>
      <c r="AF55" s="99"/>
      <c r="AG55" s="86"/>
      <c r="AH55" s="99"/>
      <c r="AI55" s="86"/>
      <c r="AJ55" s="99"/>
      <c r="AK55" s="86"/>
      <c r="AL55" s="99"/>
      <c r="AM55" s="86"/>
      <c r="AN55" s="99"/>
      <c r="AO55" s="86"/>
      <c r="AP55" s="99"/>
      <c r="AQ55" s="86"/>
      <c r="AR55" s="99"/>
      <c r="AS55" s="86"/>
      <c r="AT55" s="99"/>
      <c r="AU55" s="86"/>
      <c r="AV55" s="99"/>
      <c r="AW55" s="86"/>
      <c r="AX55" s="99"/>
      <c r="AY55" s="86"/>
      <c r="AZ55" s="99"/>
      <c r="BA55" s="86"/>
      <c r="BB55" s="99"/>
      <c r="BC55" s="86"/>
      <c r="BR55" s="94" t="str">
        <f t="shared" si="3"/>
        <v/>
      </c>
      <c r="BS55" s="94" t="str">
        <f t="shared" si="4"/>
        <v/>
      </c>
    </row>
    <row r="56" spans="1:71" ht="12.75" customHeight="1" x14ac:dyDescent="0.2">
      <c r="A56" s="39"/>
      <c r="B56" s="100"/>
      <c r="C56" s="39"/>
      <c r="D56" s="39"/>
      <c r="E56" s="39"/>
      <c r="F56" s="39"/>
      <c r="G56" s="101"/>
      <c r="H56" s="39"/>
      <c r="I56" s="101"/>
      <c r="J56" s="101"/>
      <c r="K56" s="101"/>
      <c r="L56" s="101"/>
      <c r="M56" s="101"/>
      <c r="N56" s="39"/>
      <c r="O56" s="39"/>
      <c r="P56" s="101"/>
      <c r="Q56" s="39"/>
      <c r="R56" s="101"/>
      <c r="S56" s="101"/>
      <c r="T56" s="101"/>
      <c r="X56" s="101"/>
      <c r="Y56" s="39"/>
      <c r="Z56" s="39"/>
      <c r="BR56" s="94"/>
    </row>
    <row r="57" spans="1:71" x14ac:dyDescent="0.2">
      <c r="A57" s="40" t="s">
        <v>11</v>
      </c>
      <c r="B57" s="40"/>
      <c r="C57" s="40"/>
      <c r="D57" s="344" t="s">
        <v>23</v>
      </c>
      <c r="E57" s="344"/>
      <c r="F57" s="344"/>
      <c r="G57" s="344"/>
      <c r="H57" s="40"/>
      <c r="I57" s="40"/>
      <c r="J57" s="40"/>
      <c r="K57" s="40"/>
      <c r="L57" s="40"/>
      <c r="M57" s="40"/>
      <c r="N57" s="40"/>
      <c r="O57" s="40"/>
      <c r="P57" s="40"/>
      <c r="Q57" s="102" t="s">
        <v>16</v>
      </c>
      <c r="R57" s="40"/>
      <c r="S57" s="40"/>
      <c r="T57" s="40"/>
      <c r="Y57" s="102"/>
      <c r="Z57" s="102"/>
    </row>
  </sheetData>
  <sheetProtection insertRows="0" selectLockedCells="1" sort="0" autoFilter="0"/>
  <autoFilter ref="A7:BC55"/>
  <mergeCells count="163">
    <mergeCell ref="D57:G57"/>
    <mergeCell ref="R52:R55"/>
    <mergeCell ref="S52:S55"/>
    <mergeCell ref="T52:T55"/>
    <mergeCell ref="X52:X55"/>
    <mergeCell ref="Y52:Y55"/>
    <mergeCell ref="Z52:Z55"/>
    <mergeCell ref="Z48:Z51"/>
    <mergeCell ref="T40:T43"/>
    <mergeCell ref="X40:X43"/>
    <mergeCell ref="Z44:Z47"/>
    <mergeCell ref="T44:T47"/>
    <mergeCell ref="Y44:Y47"/>
    <mergeCell ref="Y48:Y51"/>
    <mergeCell ref="T48:T51"/>
    <mergeCell ref="X48:X51"/>
    <mergeCell ref="Y40:Y43"/>
    <mergeCell ref="Z40:Z43"/>
    <mergeCell ref="X44:X47"/>
    <mergeCell ref="A52:A55"/>
    <mergeCell ref="A48:A51"/>
    <mergeCell ref="B48:B51"/>
    <mergeCell ref="I48:I51"/>
    <mergeCell ref="S44:S47"/>
    <mergeCell ref="A44:A47"/>
    <mergeCell ref="B44:B47"/>
    <mergeCell ref="I44:I47"/>
    <mergeCell ref="J44:J47"/>
    <mergeCell ref="K44:K47"/>
    <mergeCell ref="R44:R47"/>
    <mergeCell ref="B52:B55"/>
    <mergeCell ref="I52:I55"/>
    <mergeCell ref="J52:J55"/>
    <mergeCell ref="K52:K55"/>
    <mergeCell ref="R48:R51"/>
    <mergeCell ref="J48:J51"/>
    <mergeCell ref="K48:K51"/>
    <mergeCell ref="S48:S51"/>
    <mergeCell ref="B36:B39"/>
    <mergeCell ref="I36:I39"/>
    <mergeCell ref="J36:J39"/>
    <mergeCell ref="K36:K39"/>
    <mergeCell ref="B32:B35"/>
    <mergeCell ref="I32:I35"/>
    <mergeCell ref="X32:X35"/>
    <mergeCell ref="A40:A43"/>
    <mergeCell ref="B40:B43"/>
    <mergeCell ref="I40:I43"/>
    <mergeCell ref="J40:J43"/>
    <mergeCell ref="K40:K43"/>
    <mergeCell ref="S40:S43"/>
    <mergeCell ref="R40:R43"/>
    <mergeCell ref="Z20:Z23"/>
    <mergeCell ref="R28:R31"/>
    <mergeCell ref="S28:S31"/>
    <mergeCell ref="T28:T31"/>
    <mergeCell ref="X28:X31"/>
    <mergeCell ref="Y28:Y31"/>
    <mergeCell ref="J32:J35"/>
    <mergeCell ref="K32:K35"/>
    <mergeCell ref="Z36:Z39"/>
    <mergeCell ref="X36:X39"/>
    <mergeCell ref="Y36:Y39"/>
    <mergeCell ref="R36:R39"/>
    <mergeCell ref="S36:S39"/>
    <mergeCell ref="T36:T39"/>
    <mergeCell ref="Y32:Y35"/>
    <mergeCell ref="Z32:Z35"/>
    <mergeCell ref="Z28:Z31"/>
    <mergeCell ref="S32:S35"/>
    <mergeCell ref="T32:T35"/>
    <mergeCell ref="A24:A27"/>
    <mergeCell ref="B24:B27"/>
    <mergeCell ref="I24:I27"/>
    <mergeCell ref="J24:J27"/>
    <mergeCell ref="S24:S27"/>
    <mergeCell ref="T24:T27"/>
    <mergeCell ref="X24:X27"/>
    <mergeCell ref="Y24:Y27"/>
    <mergeCell ref="Z24:Z27"/>
    <mergeCell ref="A8:A11"/>
    <mergeCell ref="B8:B11"/>
    <mergeCell ref="I8:I11"/>
    <mergeCell ref="J8:J11"/>
    <mergeCell ref="K8:K11"/>
    <mergeCell ref="R8:R11"/>
    <mergeCell ref="S8:S11"/>
    <mergeCell ref="T8:T11"/>
    <mergeCell ref="A36:A39"/>
    <mergeCell ref="R20:R23"/>
    <mergeCell ref="R32:R35"/>
    <mergeCell ref="A32:A35"/>
    <mergeCell ref="S20:S23"/>
    <mergeCell ref="T20:T23"/>
    <mergeCell ref="B20:B23"/>
    <mergeCell ref="I20:I23"/>
    <mergeCell ref="J20:J23"/>
    <mergeCell ref="K20:K23"/>
    <mergeCell ref="A28:A31"/>
    <mergeCell ref="B28:B31"/>
    <mergeCell ref="I28:I31"/>
    <mergeCell ref="J28:J31"/>
    <mergeCell ref="K28:K31"/>
    <mergeCell ref="A20:A23"/>
    <mergeCell ref="A12:A15"/>
    <mergeCell ref="B12:B15"/>
    <mergeCell ref="I12:I15"/>
    <mergeCell ref="J12:J15"/>
    <mergeCell ref="K12:K15"/>
    <mergeCell ref="R12:R15"/>
    <mergeCell ref="Y12:Y15"/>
    <mergeCell ref="Z12:Z15"/>
    <mergeCell ref="T12:T15"/>
    <mergeCell ref="S12:S15"/>
    <mergeCell ref="X12:X15"/>
    <mergeCell ref="A16:A19"/>
    <mergeCell ref="B16:B19"/>
    <mergeCell ref="I16:I19"/>
    <mergeCell ref="J16:J19"/>
    <mergeCell ref="K16:K19"/>
    <mergeCell ref="R16:R19"/>
    <mergeCell ref="K24:K27"/>
    <mergeCell ref="A1:Z1"/>
    <mergeCell ref="P2:T2"/>
    <mergeCell ref="P3:T3"/>
    <mergeCell ref="A5:A7"/>
    <mergeCell ref="B5:B7"/>
    <mergeCell ref="C5:K5"/>
    <mergeCell ref="L5:T5"/>
    <mergeCell ref="X5:Z6"/>
    <mergeCell ref="C6:C7"/>
    <mergeCell ref="D6:D7"/>
    <mergeCell ref="E6:F6"/>
    <mergeCell ref="G6:H6"/>
    <mergeCell ref="I6:K6"/>
    <mergeCell ref="L6:L7"/>
    <mergeCell ref="M6:M7"/>
    <mergeCell ref="N6:O6"/>
    <mergeCell ref="X8:X11"/>
    <mergeCell ref="P6:Q6"/>
    <mergeCell ref="R6:T6"/>
    <mergeCell ref="AA8:AA11"/>
    <mergeCell ref="AA28:AA31"/>
    <mergeCell ref="AA12:AA15"/>
    <mergeCell ref="AA16:AA19"/>
    <mergeCell ref="AA24:AA27"/>
    <mergeCell ref="AA32:AA35"/>
    <mergeCell ref="AA52:AA55"/>
    <mergeCell ref="AA40:AA43"/>
    <mergeCell ref="AA48:AA51"/>
    <mergeCell ref="AA44:AA47"/>
    <mergeCell ref="AA20:AA23"/>
    <mergeCell ref="AA36:AA39"/>
    <mergeCell ref="R24:R27"/>
    <mergeCell ref="Y8:Y11"/>
    <mergeCell ref="Z8:Z11"/>
    <mergeCell ref="Z16:Z19"/>
    <mergeCell ref="X20:X23"/>
    <mergeCell ref="Y20:Y23"/>
    <mergeCell ref="S16:S19"/>
    <mergeCell ref="T16:T19"/>
    <mergeCell ref="X16:X19"/>
    <mergeCell ref="Y16:Y19"/>
  </mergeCells>
  <conditionalFormatting sqref="M8:M55">
    <cfRule type="cellIs" dxfId="128" priority="26" stopIfTrue="1" operator="equal">
      <formula>"-- neobsazeno --"</formula>
    </cfRule>
    <cfRule type="expression" dxfId="127" priority="53" stopIfTrue="1">
      <formula>AND($M8&lt;&gt;_ZAVODNICI,$M8&lt;&gt;"")</formula>
    </cfRule>
    <cfRule type="expression" dxfId="126" priority="55" stopIfTrue="1">
      <formula>$M8&lt;&gt;$D8</formula>
    </cfRule>
  </conditionalFormatting>
  <conditionalFormatting sqref="D8:D55">
    <cfRule type="cellIs" dxfId="125" priority="27" stopIfTrue="1" operator="equal">
      <formula>"-- neobsazeno --"</formula>
    </cfRule>
    <cfRule type="expression" dxfId="124" priority="54" stopIfTrue="1">
      <formula>AND($D8&lt;&gt;_ZAVODNICI,$D8&lt;&gt;"")</formula>
    </cfRule>
  </conditionalFormatting>
  <conditionalFormatting sqref="H8:H55 Q8:Q55">
    <cfRule type="cellIs" dxfId="123" priority="52" stopIfTrue="1" operator="lessThan">
      <formula>2</formula>
    </cfRule>
  </conditionalFormatting>
  <conditionalFormatting sqref="D8:D11">
    <cfRule type="duplicateValues" dxfId="122" priority="51" stopIfTrue="1"/>
  </conditionalFormatting>
  <conditionalFormatting sqref="D12:D15">
    <cfRule type="duplicateValues" dxfId="121" priority="50" stopIfTrue="1"/>
  </conditionalFormatting>
  <conditionalFormatting sqref="D16:D19">
    <cfRule type="duplicateValues" dxfId="120" priority="49" stopIfTrue="1"/>
  </conditionalFormatting>
  <conditionalFormatting sqref="D20:D23">
    <cfRule type="duplicateValues" dxfId="119" priority="48" stopIfTrue="1"/>
  </conditionalFormatting>
  <conditionalFormatting sqref="D24:D27">
    <cfRule type="duplicateValues" dxfId="118" priority="47" stopIfTrue="1"/>
  </conditionalFormatting>
  <conditionalFormatting sqref="D28:D31">
    <cfRule type="duplicateValues" dxfId="117" priority="46" stopIfTrue="1"/>
  </conditionalFormatting>
  <conditionalFormatting sqref="D32:D35">
    <cfRule type="duplicateValues" dxfId="116" priority="45" stopIfTrue="1"/>
  </conditionalFormatting>
  <conditionalFormatting sqref="D36:D39">
    <cfRule type="duplicateValues" dxfId="115" priority="44" stopIfTrue="1"/>
  </conditionalFormatting>
  <conditionalFormatting sqref="D40:D43">
    <cfRule type="duplicateValues" dxfId="114" priority="43" stopIfTrue="1"/>
  </conditionalFormatting>
  <conditionalFormatting sqref="D44:D47">
    <cfRule type="duplicateValues" dxfId="113" priority="42" stopIfTrue="1"/>
  </conditionalFormatting>
  <conditionalFormatting sqref="D48:D51">
    <cfRule type="duplicateValues" dxfId="112" priority="41" stopIfTrue="1"/>
  </conditionalFormatting>
  <conditionalFormatting sqref="D52:D55">
    <cfRule type="duplicateValues" dxfId="111" priority="40" stopIfTrue="1"/>
  </conditionalFormatting>
  <conditionalFormatting sqref="M8:M11">
    <cfRule type="duplicateValues" dxfId="110" priority="39" stopIfTrue="1"/>
  </conditionalFormatting>
  <conditionalFormatting sqref="M12:M15">
    <cfRule type="duplicateValues" dxfId="109" priority="38" stopIfTrue="1"/>
  </conditionalFormatting>
  <conditionalFormatting sqref="M16:M19">
    <cfRule type="duplicateValues" dxfId="108" priority="37" stopIfTrue="1"/>
  </conditionalFormatting>
  <conditionalFormatting sqref="M20:M23">
    <cfRule type="duplicateValues" dxfId="107" priority="36" stopIfTrue="1"/>
  </conditionalFormatting>
  <conditionalFormatting sqref="M24:M27">
    <cfRule type="duplicateValues" dxfId="106" priority="35" stopIfTrue="1"/>
  </conditionalFormatting>
  <conditionalFormatting sqref="M28:M31">
    <cfRule type="duplicateValues" dxfId="105" priority="34" stopIfTrue="1"/>
  </conditionalFormatting>
  <conditionalFormatting sqref="M32:M35">
    <cfRule type="duplicateValues" dxfId="104" priority="33" stopIfTrue="1"/>
  </conditionalFormatting>
  <conditionalFormatting sqref="M36:M39">
    <cfRule type="duplicateValues" dxfId="103" priority="32" stopIfTrue="1"/>
  </conditionalFormatting>
  <conditionalFormatting sqref="M40:M43">
    <cfRule type="duplicateValues" dxfId="102" priority="31" stopIfTrue="1"/>
  </conditionalFormatting>
  <conditionalFormatting sqref="M44:M47">
    <cfRule type="duplicateValues" dxfId="101" priority="30" stopIfTrue="1"/>
  </conditionalFormatting>
  <conditionalFormatting sqref="M48:M51">
    <cfRule type="duplicateValues" dxfId="100" priority="29" stopIfTrue="1"/>
  </conditionalFormatting>
  <conditionalFormatting sqref="M52:M55">
    <cfRule type="duplicateValues" dxfId="99" priority="28" stopIfTrue="1"/>
  </conditionalFormatting>
  <conditionalFormatting sqref="A8:A55">
    <cfRule type="duplicateValues" dxfId="98" priority="56" stopIfTrue="1"/>
  </conditionalFormatting>
  <conditionalFormatting sqref="E8:E55">
    <cfRule type="expression" dxfId="97" priority="1206" stopIfTrue="1">
      <formula>COUNTIF($BR$12:$BR$55, CONCATENATE(E8,F8)) &gt; 1</formula>
    </cfRule>
  </conditionalFormatting>
  <conditionalFormatting sqref="F8:F55">
    <cfRule type="expression" dxfId="96" priority="1208" stopIfTrue="1">
      <formula>COUNTIF($BR$12:$BR$55, CONCATENATE(E8,F8)) &gt;1</formula>
    </cfRule>
  </conditionalFormatting>
  <conditionalFormatting sqref="N8:N55">
    <cfRule type="expression" dxfId="95" priority="1210" stopIfTrue="1">
      <formula>COUNTIF($BS$12:$BS$55, CONCATENATE(N8,O8)) &gt; 1</formula>
    </cfRule>
  </conditionalFormatting>
  <conditionalFormatting sqref="O8:O55">
    <cfRule type="expression" dxfId="94" priority="1212" stopIfTrue="1">
      <formula>COUNTIF($BS$12:$BS$55, CONCATENATE(N8,O8)) &gt; 1</formula>
    </cfRule>
  </conditionalFormatting>
  <conditionalFormatting sqref="A8:A55 D8:F55 M8:O55">
    <cfRule type="containsBlanks" dxfId="93" priority="1" stopIfTrue="1">
      <formula>LEN(TRIM(A8))=0</formula>
    </cfRule>
  </conditionalFormatting>
  <dataValidations count="15">
    <dataValidation type="list" allowBlank="1" showInputMessage="1" showErrorMessage="1" sqref="D24:D27 M24:M27">
      <formula1>_05</formula1>
    </dataValidation>
    <dataValidation type="list" allowBlank="1" showInputMessage="1" showErrorMessage="1" sqref="AC7">
      <formula1>"Y,J,S"</formula1>
    </dataValidation>
    <dataValidation type="list" errorStyle="warning" allowBlank="1" showInputMessage="1" showErrorMessage="1" errorTitle="Není na soupisce" error="Závodník není na soupisce. _x000a_O doplnění soupisky je vedoucí družstva povinen neprodleně informovat SO LRU a vedoucí jednotlivých družstev soutěže._x000a_Doplňte ID závodníka" prompt="Vyberte ze seznamu" sqref="D8:D11">
      <formula1>_01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8:M11">
      <formula1>_01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12:M15 D12:D15">
      <formula1>_02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D32:D35 M32:M35">
      <formula1>_07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36:M39 D36:D39">
      <formula1>_08</formula1>
    </dataValidation>
    <dataValidation showInputMessage="1" showErrorMessage="1" sqref="B44:B47 B8:B43 B48:B55"/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D52:D55 M52:M55">
      <formula1>_12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48:M51 D48:D51">
      <formula1>_11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44:M47 D44:D47">
      <formula1>_10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D40:D43 M40:M43">
      <formula1>_09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D28:D31 M28:M31">
      <formula1>_06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20:M23 D20:D23">
      <formula1>_04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16:M19 D16:D19">
      <formula1>_03</formula1>
    </dataValidation>
  </dataValidations>
  <printOptions horizontalCentered="1"/>
  <pageMargins left="0.19685039370078741" right="0.19685039370078741" top="0.23622047244094491" bottom="0.39370078740157483" header="0.19685039370078741" footer="0.19685039370078741"/>
  <pageSetup paperSize="9" scale="56" orientation="portrait" cellComments="asDisplayed" horizontalDpi="4294967294" verticalDpi="300" r:id="rId1"/>
  <headerFooter alignWithMargins="0">
    <oddFooter>&amp;CStránka &amp;P z &amp;N&amp;R&amp;F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802817" r:id="rId5" name="CommandButton1">
          <controlPr defaultSize="0" print="0" autoLine="0" r:id="rId6">
            <anchor moveWithCells="1">
              <from>
                <xdr:col>0</xdr:col>
                <xdr:colOff>38100</xdr:colOff>
                <xdr:row>5</xdr:row>
                <xdr:rowOff>114300</xdr:rowOff>
              </from>
              <to>
                <xdr:col>0</xdr:col>
                <xdr:colOff>381000</xdr:colOff>
                <xdr:row>6</xdr:row>
                <xdr:rowOff>200025</xdr:rowOff>
              </to>
            </anchor>
          </controlPr>
        </control>
      </mc:Choice>
      <mc:Fallback>
        <control shapeId="802817" r:id="rId5" name="CommandButton1"/>
      </mc:Fallback>
    </mc:AlternateContent>
    <mc:AlternateContent xmlns:mc="http://schemas.openxmlformats.org/markup-compatibility/2006">
      <mc:Choice Requires="x14">
        <control shapeId="802818" r:id="rId7" name="CommandButton2">
          <controlPr defaultSize="0" print="0" autoLine="0" r:id="rId8">
            <anchor moveWithCells="1">
              <from>
                <xdr:col>7</xdr:col>
                <xdr:colOff>152400</xdr:colOff>
                <xdr:row>4</xdr:row>
                <xdr:rowOff>19050</xdr:rowOff>
              </from>
              <to>
                <xdr:col>10</xdr:col>
                <xdr:colOff>342900</xdr:colOff>
                <xdr:row>4</xdr:row>
                <xdr:rowOff>266700</xdr:rowOff>
              </to>
            </anchor>
          </controlPr>
        </control>
      </mc:Choice>
      <mc:Fallback>
        <control shapeId="802818" r:id="rId7" name="CommandButton2"/>
      </mc:Fallback>
    </mc:AlternateContent>
    <mc:AlternateContent xmlns:mc="http://schemas.openxmlformats.org/markup-compatibility/2006">
      <mc:Choice Requires="x14">
        <control shapeId="802819" r:id="rId9" name="CommandButton3">
          <controlPr defaultSize="0" print="0" autoLine="0" r:id="rId10">
            <anchor moveWithCells="1">
              <from>
                <xdr:col>16</xdr:col>
                <xdr:colOff>19050</xdr:colOff>
                <xdr:row>4</xdr:row>
                <xdr:rowOff>19050</xdr:rowOff>
              </from>
              <to>
                <xdr:col>19</xdr:col>
                <xdr:colOff>333375</xdr:colOff>
                <xdr:row>4</xdr:row>
                <xdr:rowOff>257175</xdr:rowOff>
              </to>
            </anchor>
          </controlPr>
        </control>
      </mc:Choice>
      <mc:Fallback>
        <control shapeId="802819" r:id="rId9" name="CommandButton3"/>
      </mc:Fallback>
    </mc:AlternateContent>
    <mc:AlternateContent xmlns:mc="http://schemas.openxmlformats.org/markup-compatibility/2006">
      <mc:Choice Requires="x14">
        <control shapeId="802820" r:id="rId11" name="CommandButton4">
          <controlPr defaultSize="0" print="0" autoLine="0" r:id="rId12">
            <anchor moveWithCells="1">
              <from>
                <xdr:col>23</xdr:col>
                <xdr:colOff>133350</xdr:colOff>
                <xdr:row>4</xdr:row>
                <xdr:rowOff>180975</xdr:rowOff>
              </from>
              <to>
                <xdr:col>25</xdr:col>
                <xdr:colOff>381000</xdr:colOff>
                <xdr:row>5</xdr:row>
                <xdr:rowOff>133350</xdr:rowOff>
              </to>
            </anchor>
          </controlPr>
        </control>
      </mc:Choice>
      <mc:Fallback>
        <control shapeId="802820" r:id="rId11" name="CommandButton4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4">
    <pageSetUpPr fitToPage="1"/>
  </sheetPr>
  <dimension ref="A1:N161"/>
  <sheetViews>
    <sheetView view="pageBreakPreview" topLeftCell="A4" zoomScaleNormal="100" zoomScaleSheetLayoutView="100" workbookViewId="0">
      <pane xSplit="3" ySplit="2" topLeftCell="D6" activePane="bottomRight" state="frozen"/>
      <selection activeCell="A3" sqref="A3:A4"/>
      <selection pane="topRight" activeCell="A3" sqref="A3:A4"/>
      <selection pane="bottomLeft" activeCell="A3" sqref="A3:A4"/>
      <selection pane="bottomRight" activeCell="A3" sqref="A3:A4"/>
    </sheetView>
  </sheetViews>
  <sheetFormatPr defaultRowHeight="15.75" x14ac:dyDescent="0.25"/>
  <cols>
    <col min="1" max="1" width="6.140625" style="52" customWidth="1"/>
    <col min="2" max="2" width="23.140625" style="52" bestFit="1" customWidth="1"/>
    <col min="3" max="3" width="4.7109375" style="137" customWidth="1"/>
    <col min="4" max="4" width="42.28515625" style="52" bestFit="1" customWidth="1"/>
    <col min="5" max="5" width="7.85546875" bestFit="1" customWidth="1"/>
    <col min="6" max="6" width="6" style="59" customWidth="1"/>
    <col min="7" max="7" width="7.85546875" bestFit="1" customWidth="1"/>
    <col min="8" max="8" width="6" style="59" customWidth="1"/>
    <col min="9" max="9" width="7" bestFit="1" customWidth="1"/>
    <col min="10" max="10" width="10.5703125" bestFit="1" customWidth="1"/>
    <col min="11" max="11" width="6" customWidth="1"/>
    <col min="12" max="12" width="7.5703125" style="60" customWidth="1"/>
    <col min="13" max="13" width="4.140625" bestFit="1" customWidth="1"/>
    <col min="14" max="14" width="4.85546875" hidden="1" customWidth="1"/>
  </cols>
  <sheetData>
    <row r="1" spans="1:14" s="49" customFormat="1" x14ac:dyDescent="0.25">
      <c r="A1" s="360" t="str">
        <f>CONCATENATE('2k - Základní list'!$E$3)</f>
        <v>1. liga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</row>
    <row r="2" spans="1:14" s="49" customFormat="1" ht="12.75" x14ac:dyDescent="0.2">
      <c r="A2" s="361" t="str">
        <f>CONCATENATE("Datum konání: ",'2k - Základní list'!D4," - ",'2k - Základní list'!F4)</f>
        <v xml:space="preserve">Datum konání:  - 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</row>
    <row r="3" spans="1:14" s="49" customFormat="1" ht="6.75" customHeight="1" x14ac:dyDescent="0.2">
      <c r="A3" s="50"/>
      <c r="B3" s="50"/>
      <c r="C3" s="135"/>
      <c r="D3" s="50"/>
      <c r="E3" s="50"/>
      <c r="F3" s="50"/>
      <c r="G3" s="50"/>
      <c r="H3" s="50"/>
      <c r="I3" s="50"/>
      <c r="J3" s="50"/>
      <c r="K3" s="50"/>
      <c r="L3" s="50"/>
    </row>
    <row r="4" spans="1:14" s="52" customFormat="1" ht="51" customHeight="1" x14ac:dyDescent="0.2">
      <c r="A4" s="168"/>
      <c r="B4" s="169"/>
      <c r="C4" s="169"/>
      <c r="D4" s="170"/>
      <c r="E4" s="366" t="str">
        <f ca="1">MID(CELL("filename",A1),FIND("]",CELL("filename",A1))+1,1) &amp; ". kolo" &amp; "
1. závod"</f>
        <v>2. kolo
1. závod</v>
      </c>
      <c r="F4" s="367"/>
      <c r="G4" s="366" t="str">
        <f ca="1">MID(CELL("filename",A1),FIND("]",CELL("filename",A1))+1,1) &amp; ". kolo
2. závod"</f>
        <v>2. kolo
2. závod</v>
      </c>
      <c r="H4" s="367"/>
      <c r="I4" s="363" t="s">
        <v>105</v>
      </c>
      <c r="J4" s="364"/>
      <c r="K4" s="364"/>
      <c r="L4" s="365"/>
      <c r="M4" s="362" t="s">
        <v>2</v>
      </c>
    </row>
    <row r="5" spans="1:14" s="52" customFormat="1" x14ac:dyDescent="0.25">
      <c r="A5" s="36" t="s">
        <v>61</v>
      </c>
      <c r="B5" s="53" t="s">
        <v>62</v>
      </c>
      <c r="C5" s="136" t="s">
        <v>63</v>
      </c>
      <c r="D5" s="53" t="s">
        <v>48</v>
      </c>
      <c r="E5" s="54" t="s">
        <v>1</v>
      </c>
      <c r="F5" s="51" t="s">
        <v>14</v>
      </c>
      <c r="G5" s="54" t="s">
        <v>1</v>
      </c>
      <c r="H5" s="51" t="s">
        <v>14</v>
      </c>
      <c r="I5" s="54" t="s">
        <v>65</v>
      </c>
      <c r="J5" s="54" t="s">
        <v>1</v>
      </c>
      <c r="K5" s="54" t="s">
        <v>66</v>
      </c>
      <c r="L5" s="55" t="s">
        <v>67</v>
      </c>
      <c r="M5" s="362"/>
    </row>
    <row r="6" spans="1:14" x14ac:dyDescent="0.25">
      <c r="A6" s="118">
        <f>IF(Soupisky!H3&lt;&gt;"", Soupisky!H3, "")</f>
        <v>95</v>
      </c>
      <c r="B6" s="118" t="str">
        <f>IF(Soupisky!I3&lt;&gt;"", Soupisky!I3, "")</f>
        <v>Konopásek Ladislav</v>
      </c>
      <c r="C6" s="118" t="str">
        <f>IF(Soupisky!J3&lt;&gt;"", Soupisky!J3, "")</f>
        <v>M</v>
      </c>
      <c r="D6" s="119" t="str">
        <f>IF(AND(A6&lt;&gt;"", Soupisky!E3 &lt;&gt; ""), Soupisky!E3, "")</f>
        <v>ČRS Rybářský sportovní klub Pardubice COLMIC</v>
      </c>
      <c r="E6" s="56" t="str">
        <f>IF(ISNA(MATCH($B6,'2k - Výsledková listina'!$D:$D,0)),"",INDEX('2k - Výsledková listina'!$G:$H,MATCH($B6,'2k - Výsledková listina'!$D:$D,0),1))</f>
        <v/>
      </c>
      <c r="F6" s="57" t="str">
        <f>IF(ISNA(MATCH($B6,'2k - Výsledková listina'!$D:$D,0)),"",INDEX('2k - Výsledková listina'!$G:$H,MATCH($B6,'2k - Výsledková listina'!$D:$D,0),2))</f>
        <v/>
      </c>
      <c r="G6" s="56" t="str">
        <f>IF(ISNA(MATCH($B6,'2k - Výsledková listina'!$M:$M,0)),"",INDEX('2k - Výsledková listina'!$P:$Q,MATCH($B6,'2k - Výsledková listina'!$M:$M,0),1))</f>
        <v/>
      </c>
      <c r="H6" s="56" t="str">
        <f>IF(ISNA(MATCH($B6,'2k - Výsledková listina'!$M:$M,0)),"",INDEX('2k - Výsledková listina'!$P:$Q,MATCH($B6,'2k - Výsledková listina'!$M:$M,0),2))</f>
        <v/>
      </c>
      <c r="I6" s="56">
        <f t="shared" ref="I6:I37" si="0">IF(B6="","",COUNT(F6,H6))</f>
        <v>0</v>
      </c>
      <c r="J6" s="20" t="str">
        <f t="shared" ref="J6:J37" si="1">IF(OR($I6=0, $I6=""),"",SUM(E6,G6))</f>
        <v/>
      </c>
      <c r="K6" s="20" t="str">
        <f t="shared" ref="K6:K37" si="2">IF(OR($I6=0, $I6=""),"",SUM(F6,H6))</f>
        <v/>
      </c>
      <c r="L6" s="58" t="str">
        <f t="shared" ref="L6:L37" si="3">IF(OR($I6=0, $I6=""), "",IF(ISTEXT(L5),1,L5+1))</f>
        <v/>
      </c>
      <c r="N6">
        <f t="shared" ref="N6:N37" si="4">IF(AND(A6&lt;&gt;"",A6&lt;&gt;0), 1, 0)</f>
        <v>1</v>
      </c>
    </row>
    <row r="7" spans="1:14" x14ac:dyDescent="0.25">
      <c r="A7" s="118">
        <f>IF(Soupisky!H4&lt;&gt;"", Soupisky!H4, "")</f>
        <v>96</v>
      </c>
      <c r="B7" s="118" t="str">
        <f>IF(Soupisky!I4&lt;&gt;"", Soupisky!I4, "")</f>
        <v>Konopásek Josef ml.</v>
      </c>
      <c r="C7" s="118" t="str">
        <f>IF(Soupisky!J4&lt;&gt;"", Soupisky!J4, "")</f>
        <v>M</v>
      </c>
      <c r="D7" s="119" t="str">
        <f>IF(AND(A7&lt;&gt;"", Soupisky!E4 &lt;&gt; ""), Soupisky!E4, "")</f>
        <v>ČRS Rybářský sportovní klub Pardubice COLMIC</v>
      </c>
      <c r="E7" s="56" t="str">
        <f>IF(ISNA(MATCH($B7,'2k - Výsledková listina'!$D:$D,0)),"",INDEX('2k - Výsledková listina'!$G:$H,MATCH($B7,'2k - Výsledková listina'!$D:$D,0),1))</f>
        <v/>
      </c>
      <c r="F7" s="57" t="str">
        <f>IF(ISNA(MATCH($B7,'2k - Výsledková listina'!$D:$D,0)),"",INDEX('2k - Výsledková listina'!$G:$H,MATCH($B7,'2k - Výsledková listina'!$D:$D,0),2))</f>
        <v/>
      </c>
      <c r="G7" s="56" t="str">
        <f>IF(ISNA(MATCH($B7,'2k - Výsledková listina'!$M:$M,0)),"",INDEX('2k - Výsledková listina'!$P:$Q,MATCH($B7,'2k - Výsledková listina'!$M:$M,0),1))</f>
        <v/>
      </c>
      <c r="H7" s="56" t="str">
        <f>IF(ISNA(MATCH($B7,'2k - Výsledková listina'!$M:$M,0)),"",INDEX('2k - Výsledková listina'!$P:$Q,MATCH($B7,'2k - Výsledková listina'!$M:$M,0),2))</f>
        <v/>
      </c>
      <c r="I7" s="56">
        <f t="shared" si="0"/>
        <v>0</v>
      </c>
      <c r="J7" s="20" t="str">
        <f t="shared" si="1"/>
        <v/>
      </c>
      <c r="K7" s="20" t="str">
        <f t="shared" si="2"/>
        <v/>
      </c>
      <c r="L7" s="58" t="str">
        <f t="shared" si="3"/>
        <v/>
      </c>
      <c r="N7">
        <f t="shared" si="4"/>
        <v>1</v>
      </c>
    </row>
    <row r="8" spans="1:14" x14ac:dyDescent="0.25">
      <c r="A8" s="118">
        <f>IF(Soupisky!H5&lt;&gt;"", Soupisky!H5, "")</f>
        <v>3398</v>
      </c>
      <c r="B8" s="118" t="str">
        <f>IF(Soupisky!I5&lt;&gt;"", Soupisky!I5, "")</f>
        <v>Vavřín Václav</v>
      </c>
      <c r="C8" s="118" t="str">
        <f>IF(Soupisky!J5&lt;&gt;"", Soupisky!J5, "")</f>
        <v>U25</v>
      </c>
      <c r="D8" s="119" t="str">
        <f>IF(AND(A8&lt;&gt;"", Soupisky!E5 &lt;&gt; ""), Soupisky!E5, "")</f>
        <v>ČRS Rybářský sportovní klub Pardubice COLMIC</v>
      </c>
      <c r="E8" s="56" t="str">
        <f>IF(ISNA(MATCH($B8,'2k - Výsledková listina'!$D:$D,0)),"",INDEX('2k - Výsledková listina'!$G:$H,MATCH($B8,'2k - Výsledková listina'!$D:$D,0),1))</f>
        <v/>
      </c>
      <c r="F8" s="57" t="str">
        <f>IF(ISNA(MATCH($B8,'2k - Výsledková listina'!$D:$D,0)),"",INDEX('2k - Výsledková listina'!$G:$H,MATCH($B8,'2k - Výsledková listina'!$D:$D,0),2))</f>
        <v/>
      </c>
      <c r="G8" s="56" t="str">
        <f>IF(ISNA(MATCH($B8,'2k - Výsledková listina'!$M:$M,0)),"",INDEX('2k - Výsledková listina'!$P:$Q,MATCH($B8,'2k - Výsledková listina'!$M:$M,0),1))</f>
        <v/>
      </c>
      <c r="H8" s="56" t="str">
        <f>IF(ISNA(MATCH($B8,'2k - Výsledková listina'!$M:$M,0)),"",INDEX('2k - Výsledková listina'!$P:$Q,MATCH($B8,'2k - Výsledková listina'!$M:$M,0),2))</f>
        <v/>
      </c>
      <c r="I8" s="56">
        <f t="shared" si="0"/>
        <v>0</v>
      </c>
      <c r="J8" s="20" t="str">
        <f t="shared" si="1"/>
        <v/>
      </c>
      <c r="K8" s="20" t="str">
        <f t="shared" si="2"/>
        <v/>
      </c>
      <c r="L8" s="58" t="str">
        <f t="shared" si="3"/>
        <v/>
      </c>
      <c r="N8">
        <f t="shared" si="4"/>
        <v>1</v>
      </c>
    </row>
    <row r="9" spans="1:14" x14ac:dyDescent="0.25">
      <c r="A9" s="118">
        <f>IF(Soupisky!H6&lt;&gt;"", Soupisky!H6, "")</f>
        <v>2005</v>
      </c>
      <c r="B9" s="118" t="str">
        <f>IF(Soupisky!I6&lt;&gt;"", Soupisky!I6, "")</f>
        <v>Bezega Michal</v>
      </c>
      <c r="C9" s="118" t="str">
        <f>IF(Soupisky!J6&lt;&gt;"", Soupisky!J6, "")</f>
        <v>M</v>
      </c>
      <c r="D9" s="119" t="str">
        <f>IF(AND(A9&lt;&gt;"", Soupisky!E6 &lt;&gt; ""), Soupisky!E6, "")</f>
        <v>ČRS Rybářský sportovní klub Pardubice COLMIC</v>
      </c>
      <c r="E9" s="56" t="str">
        <f>IF(ISNA(MATCH($B9,'2k - Výsledková listina'!$D:$D,0)),"",INDEX('2k - Výsledková listina'!$G:$H,MATCH($B9,'2k - Výsledková listina'!$D:$D,0),1))</f>
        <v/>
      </c>
      <c r="F9" s="57" t="str">
        <f>IF(ISNA(MATCH($B9,'2k - Výsledková listina'!$D:$D,0)),"",INDEX('2k - Výsledková listina'!$G:$H,MATCH($B9,'2k - Výsledková listina'!$D:$D,0),2))</f>
        <v/>
      </c>
      <c r="G9" s="56" t="str">
        <f>IF(ISNA(MATCH($B9,'2k - Výsledková listina'!$M:$M,0)),"",INDEX('2k - Výsledková listina'!$P:$Q,MATCH($B9,'2k - Výsledková listina'!$M:$M,0),1))</f>
        <v/>
      </c>
      <c r="H9" s="56" t="str">
        <f>IF(ISNA(MATCH($B9,'2k - Výsledková listina'!$M:$M,0)),"",INDEX('2k - Výsledková listina'!$P:$Q,MATCH($B9,'2k - Výsledková listina'!$M:$M,0),2))</f>
        <v/>
      </c>
      <c r="I9" s="56">
        <f t="shared" si="0"/>
        <v>0</v>
      </c>
      <c r="J9" s="20" t="str">
        <f t="shared" si="1"/>
        <v/>
      </c>
      <c r="K9" s="20" t="str">
        <f t="shared" si="2"/>
        <v/>
      </c>
      <c r="L9" s="58" t="str">
        <f t="shared" si="3"/>
        <v/>
      </c>
      <c r="N9">
        <f t="shared" si="4"/>
        <v>1</v>
      </c>
    </row>
    <row r="10" spans="1:14" x14ac:dyDescent="0.25">
      <c r="A10" s="118">
        <f>IF(Soupisky!H7&lt;&gt;"", Soupisky!H7, "")</f>
        <v>569</v>
      </c>
      <c r="B10" s="118" t="str">
        <f>IF(Soupisky!I7&lt;&gt;"", Soupisky!I7, "")</f>
        <v>Pávek Martin</v>
      </c>
      <c r="C10" s="118" t="str">
        <f>IF(Soupisky!J7&lt;&gt;"", Soupisky!J7, "")</f>
        <v>M</v>
      </c>
      <c r="D10" s="119" t="str">
        <f>IF(AND(A10&lt;&gt;"", Soupisky!E7 &lt;&gt; ""), Soupisky!E7, "")</f>
        <v>ČRS Rybářský sportovní klub Pardubice COLMIC</v>
      </c>
      <c r="E10" s="56" t="str">
        <f>IF(ISNA(MATCH($B10,'2k - Výsledková listina'!$D:$D,0)),"",INDEX('2k - Výsledková listina'!$G:$H,MATCH($B10,'2k - Výsledková listina'!$D:$D,0),1))</f>
        <v/>
      </c>
      <c r="F10" s="57" t="str">
        <f>IF(ISNA(MATCH($B10,'2k - Výsledková listina'!$D:$D,0)),"",INDEX('2k - Výsledková listina'!$G:$H,MATCH($B10,'2k - Výsledková listina'!$D:$D,0),2))</f>
        <v/>
      </c>
      <c r="G10" s="56" t="str">
        <f>IF(ISNA(MATCH($B10,'2k - Výsledková listina'!$M:$M,0)),"",INDEX('2k - Výsledková listina'!$P:$Q,MATCH($B10,'2k - Výsledková listina'!$M:$M,0),1))</f>
        <v/>
      </c>
      <c r="H10" s="56" t="str">
        <f>IF(ISNA(MATCH($B10,'2k - Výsledková listina'!$M:$M,0)),"",INDEX('2k - Výsledková listina'!$P:$Q,MATCH($B10,'2k - Výsledková listina'!$M:$M,0),2))</f>
        <v/>
      </c>
      <c r="I10" s="56">
        <f t="shared" si="0"/>
        <v>0</v>
      </c>
      <c r="J10" s="20" t="str">
        <f t="shared" si="1"/>
        <v/>
      </c>
      <c r="K10" s="20" t="str">
        <f t="shared" si="2"/>
        <v/>
      </c>
      <c r="L10" s="58" t="str">
        <f t="shared" si="3"/>
        <v/>
      </c>
      <c r="N10">
        <f t="shared" si="4"/>
        <v>1</v>
      </c>
    </row>
    <row r="11" spans="1:14" x14ac:dyDescent="0.25">
      <c r="A11" s="118">
        <f>IF(Soupisky!H8&lt;&gt;"", Soupisky!H8, "")</f>
        <v>1863</v>
      </c>
      <c r="B11" s="118" t="str">
        <f>IF(Soupisky!I8&lt;&gt;"", Soupisky!I8, "")</f>
        <v>Novák Jan</v>
      </c>
      <c r="C11" s="118" t="str">
        <f>IF(Soupisky!J8&lt;&gt;"", Soupisky!J8, "")</f>
        <v>M</v>
      </c>
      <c r="D11" s="119" t="str">
        <f>IF(AND(A11&lt;&gt;"", Soupisky!E8 &lt;&gt; ""), Soupisky!E8, "")</f>
        <v>ČRS Rybářský sportovní klub Pardubice COLMIC</v>
      </c>
      <c r="E11" s="56" t="str">
        <f>IF(ISNA(MATCH($B11,'2k - Výsledková listina'!$D:$D,0)),"",INDEX('2k - Výsledková listina'!$G:$H,MATCH($B11,'2k - Výsledková listina'!$D:$D,0),1))</f>
        <v/>
      </c>
      <c r="F11" s="57" t="str">
        <f>IF(ISNA(MATCH($B11,'2k - Výsledková listina'!$D:$D,0)),"",INDEX('2k - Výsledková listina'!$G:$H,MATCH($B11,'2k - Výsledková listina'!$D:$D,0),2))</f>
        <v/>
      </c>
      <c r="G11" s="56" t="str">
        <f>IF(ISNA(MATCH($B11,'2k - Výsledková listina'!$M:$M,0)),"",INDEX('2k - Výsledková listina'!$P:$Q,MATCH($B11,'2k - Výsledková listina'!$M:$M,0),1))</f>
        <v/>
      </c>
      <c r="H11" s="56" t="str">
        <f>IF(ISNA(MATCH($B11,'2k - Výsledková listina'!$M:$M,0)),"",INDEX('2k - Výsledková listina'!$P:$Q,MATCH($B11,'2k - Výsledková listina'!$M:$M,0),2))</f>
        <v/>
      </c>
      <c r="I11" s="56">
        <f t="shared" si="0"/>
        <v>0</v>
      </c>
      <c r="J11" s="171" t="str">
        <f t="shared" si="1"/>
        <v/>
      </c>
      <c r="K11" s="20" t="str">
        <f t="shared" si="2"/>
        <v/>
      </c>
      <c r="L11" s="58" t="str">
        <f t="shared" si="3"/>
        <v/>
      </c>
      <c r="N11">
        <f t="shared" si="4"/>
        <v>1</v>
      </c>
    </row>
    <row r="12" spans="1:14" x14ac:dyDescent="0.25">
      <c r="A12" s="118">
        <f>IF(Soupisky!H9&lt;&gt;"", Soupisky!H9, "")</f>
        <v>94</v>
      </c>
      <c r="B12" s="118" t="str">
        <f>IF(Soupisky!I9&lt;&gt;"", Soupisky!I9, "")</f>
        <v>Konopásek Richard</v>
      </c>
      <c r="C12" s="118" t="str">
        <f>IF(Soupisky!J9&lt;&gt;"", Soupisky!J9, "")</f>
        <v>M</v>
      </c>
      <c r="D12" s="119" t="str">
        <f>IF(AND(A12&lt;&gt;"", Soupisky!E9 &lt;&gt; ""), Soupisky!E9, "")</f>
        <v>ČRS Rybářský sportovní klub Pardubice COLMIC</v>
      </c>
      <c r="E12" s="56" t="str">
        <f>IF(ISNA(MATCH($B12,'2k - Výsledková listina'!$D:$D,0)),"",INDEX('2k - Výsledková listina'!$G:$H,MATCH($B12,'2k - Výsledková listina'!$D:$D,0),1))</f>
        <v/>
      </c>
      <c r="F12" s="57" t="str">
        <f>IF(ISNA(MATCH($B12,'2k - Výsledková listina'!$D:$D,0)),"",INDEX('2k - Výsledková listina'!$G:$H,MATCH($B12,'2k - Výsledková listina'!$D:$D,0),2))</f>
        <v/>
      </c>
      <c r="G12" s="56" t="str">
        <f>IF(ISNA(MATCH($B12,'2k - Výsledková listina'!$M:$M,0)),"",INDEX('2k - Výsledková listina'!$P:$Q,MATCH($B12,'2k - Výsledková listina'!$M:$M,0),1))</f>
        <v/>
      </c>
      <c r="H12" s="56" t="str">
        <f>IF(ISNA(MATCH($B12,'2k - Výsledková listina'!$M:$M,0)),"",INDEX('2k - Výsledková listina'!$P:$Q,MATCH($B12,'2k - Výsledková listina'!$M:$M,0),2))</f>
        <v/>
      </c>
      <c r="I12" s="56">
        <f t="shared" si="0"/>
        <v>0</v>
      </c>
      <c r="J12" s="20" t="str">
        <f t="shared" si="1"/>
        <v/>
      </c>
      <c r="K12" s="20" t="str">
        <f t="shared" si="2"/>
        <v/>
      </c>
      <c r="L12" s="58" t="str">
        <f t="shared" si="3"/>
        <v/>
      </c>
      <c r="N12">
        <f t="shared" si="4"/>
        <v>1</v>
      </c>
    </row>
    <row r="13" spans="1:14" x14ac:dyDescent="0.25">
      <c r="A13" s="118">
        <f>IF(Soupisky!H10&lt;&gt;"", Soupisky!H10, "")</f>
        <v>3847</v>
      </c>
      <c r="B13" s="118" t="str">
        <f>IF(Soupisky!I10&lt;&gt;"", Soupisky!I10, "")</f>
        <v>DVOŘÁK JIŘÍ</v>
      </c>
      <c r="C13" s="118" t="str">
        <f>IF(Soupisky!J10&lt;&gt;"", Soupisky!J10, "")</f>
        <v>U25</v>
      </c>
      <c r="D13" s="119" t="str">
        <f>IF(AND(A13&lt;&gt;"", Soupisky!E10 &lt;&gt; ""), Soupisky!E10, "")</f>
        <v>ČRS Rybářský sportovní klub Pardubice COLMIC</v>
      </c>
      <c r="E13" s="56" t="str">
        <f>IF(ISNA(MATCH($B13,'2k - Výsledková listina'!$D:$D,0)),"",INDEX('2k - Výsledková listina'!$G:$H,MATCH($B13,'2k - Výsledková listina'!$D:$D,0),1))</f>
        <v/>
      </c>
      <c r="F13" s="57" t="str">
        <f>IF(ISNA(MATCH($B13,'2k - Výsledková listina'!$D:$D,0)),"",INDEX('2k - Výsledková listina'!$G:$H,MATCH($B13,'2k - Výsledková listina'!$D:$D,0),2))</f>
        <v/>
      </c>
      <c r="G13" s="56" t="str">
        <f>IF(ISNA(MATCH($B13,'2k - Výsledková listina'!$M:$M,0)),"",INDEX('2k - Výsledková listina'!$P:$Q,MATCH($B13,'2k - Výsledková listina'!$M:$M,0),1))</f>
        <v/>
      </c>
      <c r="H13" s="56" t="str">
        <f>IF(ISNA(MATCH($B13,'2k - Výsledková listina'!$M:$M,0)),"",INDEX('2k - Výsledková listina'!$P:$Q,MATCH($B13,'2k - Výsledková listina'!$M:$M,0),2))</f>
        <v/>
      </c>
      <c r="I13" s="56">
        <f t="shared" si="0"/>
        <v>0</v>
      </c>
      <c r="J13" s="171" t="str">
        <f t="shared" si="1"/>
        <v/>
      </c>
      <c r="K13" s="20" t="str">
        <f t="shared" si="2"/>
        <v/>
      </c>
      <c r="L13" s="58" t="str">
        <f t="shared" si="3"/>
        <v/>
      </c>
      <c r="N13">
        <f t="shared" si="4"/>
        <v>1</v>
      </c>
    </row>
    <row r="14" spans="1:14" x14ac:dyDescent="0.25">
      <c r="A14" s="118" t="str">
        <f>IF(Soupisky!H11&lt;&gt;"", Soupisky!H11, "")</f>
        <v/>
      </c>
      <c r="B14" s="118" t="str">
        <f>IF(Soupisky!I11&lt;&gt;"", Soupisky!I11, "")</f>
        <v/>
      </c>
      <c r="C14" s="118" t="str">
        <f>IF(Soupisky!J11&lt;&gt;"", Soupisky!J11, "")</f>
        <v/>
      </c>
      <c r="D14" s="119" t="str">
        <f>IF(AND(A14&lt;&gt;"", Soupisky!E11 &lt;&gt; ""), Soupisky!E11, "")</f>
        <v/>
      </c>
      <c r="E14" s="56" t="str">
        <f>IF(ISNA(MATCH($B14,'2k - Výsledková listina'!$D:$D,0)),"",INDEX('2k - Výsledková listina'!$G:$H,MATCH($B14,'2k - Výsledková listina'!$D:$D,0),1))</f>
        <v/>
      </c>
      <c r="F14" s="57" t="str">
        <f>IF(ISNA(MATCH($B14,'2k - Výsledková listina'!$D:$D,0)),"",INDEX('2k - Výsledková listina'!$G:$H,MATCH($B14,'2k - Výsledková listina'!$D:$D,0),2))</f>
        <v/>
      </c>
      <c r="G14" s="56" t="str">
        <f>IF(ISNA(MATCH($B14,'2k - Výsledková listina'!$M:$M,0)),"",INDEX('2k - Výsledková listina'!$P:$Q,MATCH($B14,'2k - Výsledková listina'!$M:$M,0),1))</f>
        <v/>
      </c>
      <c r="H14" s="56" t="str">
        <f>IF(ISNA(MATCH($B14,'2k - Výsledková listina'!$M:$M,0)),"",INDEX('2k - Výsledková listina'!$P:$Q,MATCH($B14,'2k - Výsledková listina'!$M:$M,0),2))</f>
        <v/>
      </c>
      <c r="I14" s="56" t="str">
        <f t="shared" si="0"/>
        <v/>
      </c>
      <c r="J14" s="20" t="str">
        <f t="shared" si="1"/>
        <v/>
      </c>
      <c r="K14" s="20" t="str">
        <f t="shared" si="2"/>
        <v/>
      </c>
      <c r="L14" s="58" t="str">
        <f t="shared" si="3"/>
        <v/>
      </c>
      <c r="N14">
        <f t="shared" si="4"/>
        <v>0</v>
      </c>
    </row>
    <row r="15" spans="1:14" x14ac:dyDescent="0.25">
      <c r="A15" s="118" t="str">
        <f>IF(Soupisky!H12&lt;&gt;"", Soupisky!H12, "")</f>
        <v/>
      </c>
      <c r="B15" s="118" t="str">
        <f>IF(Soupisky!I12&lt;&gt;"", Soupisky!I12, "")</f>
        <v/>
      </c>
      <c r="C15" s="118" t="str">
        <f>IF(Soupisky!J12&lt;&gt;"", Soupisky!J12, "")</f>
        <v/>
      </c>
      <c r="D15" s="119" t="str">
        <f>IF(AND(A15&lt;&gt;"", Soupisky!E12 &lt;&gt; ""), Soupisky!E12, "")</f>
        <v/>
      </c>
      <c r="E15" s="56" t="str">
        <f>IF(ISNA(MATCH($B15,'2k - Výsledková listina'!$D:$D,0)),"",INDEX('2k - Výsledková listina'!$G:$H,MATCH($B15,'2k - Výsledková listina'!$D:$D,0),1))</f>
        <v/>
      </c>
      <c r="F15" s="57" t="str">
        <f>IF(ISNA(MATCH($B15,'2k - Výsledková listina'!$D:$D,0)),"",INDEX('2k - Výsledková listina'!$G:$H,MATCH($B15,'2k - Výsledková listina'!$D:$D,0),2))</f>
        <v/>
      </c>
      <c r="G15" s="56" t="str">
        <f>IF(ISNA(MATCH($B15,'2k - Výsledková listina'!$M:$M,0)),"",INDEX('2k - Výsledková listina'!$P:$Q,MATCH($B15,'2k - Výsledková listina'!$M:$M,0),1))</f>
        <v/>
      </c>
      <c r="H15" s="56" t="str">
        <f>IF(ISNA(MATCH($B15,'2k - Výsledková listina'!$M:$M,0)),"",INDEX('2k - Výsledková listina'!$P:$Q,MATCH($B15,'2k - Výsledková listina'!$M:$M,0),2))</f>
        <v/>
      </c>
      <c r="I15" s="56" t="str">
        <f t="shared" si="0"/>
        <v/>
      </c>
      <c r="J15" s="20" t="str">
        <f t="shared" si="1"/>
        <v/>
      </c>
      <c r="K15" s="20" t="str">
        <f t="shared" si="2"/>
        <v/>
      </c>
      <c r="L15" s="58" t="str">
        <f t="shared" si="3"/>
        <v/>
      </c>
      <c r="N15">
        <f t="shared" si="4"/>
        <v>0</v>
      </c>
    </row>
    <row r="16" spans="1:14" x14ac:dyDescent="0.25">
      <c r="A16" s="118" t="str">
        <f>IF(Soupisky!H13&lt;&gt;"", Soupisky!H13, "")</f>
        <v/>
      </c>
      <c r="B16" s="118" t="str">
        <f>IF(Soupisky!I13&lt;&gt;"", Soupisky!I13, "")</f>
        <v/>
      </c>
      <c r="C16" s="118" t="str">
        <f>IF(Soupisky!J13&lt;&gt;"", Soupisky!J13, "")</f>
        <v/>
      </c>
      <c r="D16" s="119" t="str">
        <f>IF(AND(A16&lt;&gt;"", Soupisky!E13 &lt;&gt; ""), Soupisky!E13, "")</f>
        <v/>
      </c>
      <c r="E16" s="56" t="str">
        <f>IF(ISNA(MATCH($B16,'2k - Výsledková listina'!$D:$D,0)),"",INDEX('2k - Výsledková listina'!$G:$H,MATCH($B16,'2k - Výsledková listina'!$D:$D,0),1))</f>
        <v/>
      </c>
      <c r="F16" s="57" t="str">
        <f>IF(ISNA(MATCH($B16,'2k - Výsledková listina'!$D:$D,0)),"",INDEX('2k - Výsledková listina'!$G:$H,MATCH($B16,'2k - Výsledková listina'!$D:$D,0),2))</f>
        <v/>
      </c>
      <c r="G16" s="56" t="str">
        <f>IF(ISNA(MATCH($B16,'2k - Výsledková listina'!$M:$M,0)),"",INDEX('2k - Výsledková listina'!$P:$Q,MATCH($B16,'2k - Výsledková listina'!$M:$M,0),1))</f>
        <v/>
      </c>
      <c r="H16" s="56" t="str">
        <f>IF(ISNA(MATCH($B16,'2k - Výsledková listina'!$M:$M,0)),"",INDEX('2k - Výsledková listina'!$P:$Q,MATCH($B16,'2k - Výsledková listina'!$M:$M,0),2))</f>
        <v/>
      </c>
      <c r="I16" s="56" t="str">
        <f t="shared" si="0"/>
        <v/>
      </c>
      <c r="J16" s="20" t="str">
        <f t="shared" si="1"/>
        <v/>
      </c>
      <c r="K16" s="20" t="str">
        <f t="shared" si="2"/>
        <v/>
      </c>
      <c r="L16" s="58" t="str">
        <f t="shared" si="3"/>
        <v/>
      </c>
      <c r="N16">
        <f t="shared" si="4"/>
        <v>0</v>
      </c>
    </row>
    <row r="17" spans="1:14" x14ac:dyDescent="0.25">
      <c r="A17" s="118" t="str">
        <f>IF(Soupisky!H14&lt;&gt;"", Soupisky!H14, "")</f>
        <v/>
      </c>
      <c r="B17" s="118" t="str">
        <f>IF(Soupisky!I14&lt;&gt;"", Soupisky!I14, "")</f>
        <v/>
      </c>
      <c r="C17" s="118" t="str">
        <f>IF(Soupisky!J14&lt;&gt;"", Soupisky!J14, "")</f>
        <v/>
      </c>
      <c r="D17" s="119" t="str">
        <f>IF(AND(A17&lt;&gt;"", Soupisky!E14 &lt;&gt; ""), Soupisky!E14, "")</f>
        <v/>
      </c>
      <c r="E17" s="56" t="str">
        <f>IF(ISNA(MATCH($B17,'2k - Výsledková listina'!$D:$D,0)),"",INDEX('2k - Výsledková listina'!$G:$H,MATCH($B17,'2k - Výsledková listina'!$D:$D,0),1))</f>
        <v/>
      </c>
      <c r="F17" s="57" t="str">
        <f>IF(ISNA(MATCH($B17,'2k - Výsledková listina'!$D:$D,0)),"",INDEX('2k - Výsledková listina'!$G:$H,MATCH($B17,'2k - Výsledková listina'!$D:$D,0),2))</f>
        <v/>
      </c>
      <c r="G17" s="56" t="str">
        <f>IF(ISNA(MATCH($B17,'2k - Výsledková listina'!$M:$M,0)),"",INDEX('2k - Výsledková listina'!$P:$Q,MATCH($B17,'2k - Výsledková listina'!$M:$M,0),1))</f>
        <v/>
      </c>
      <c r="H17" s="56" t="str">
        <f>IF(ISNA(MATCH($B17,'2k - Výsledková listina'!$M:$M,0)),"",INDEX('2k - Výsledková listina'!$P:$Q,MATCH($B17,'2k - Výsledková listina'!$M:$M,0),2))</f>
        <v/>
      </c>
      <c r="I17" s="56" t="str">
        <f t="shared" si="0"/>
        <v/>
      </c>
      <c r="J17" s="20" t="str">
        <f t="shared" si="1"/>
        <v/>
      </c>
      <c r="K17" s="20" t="str">
        <f t="shared" si="2"/>
        <v/>
      </c>
      <c r="L17" s="58" t="str">
        <f t="shared" si="3"/>
        <v/>
      </c>
      <c r="N17">
        <f t="shared" si="4"/>
        <v>0</v>
      </c>
    </row>
    <row r="18" spans="1:14" x14ac:dyDescent="0.25">
      <c r="A18" s="118" t="str">
        <f>IF(Soupisky!H15&lt;&gt;"", Soupisky!H15, "")</f>
        <v/>
      </c>
      <c r="B18" s="118" t="str">
        <f>IF(Soupisky!I15&lt;&gt;"", Soupisky!I15, "")</f>
        <v/>
      </c>
      <c r="C18" s="118" t="str">
        <f>IF(Soupisky!J15&lt;&gt;"", Soupisky!J15, "")</f>
        <v/>
      </c>
      <c r="D18" s="119" t="str">
        <f>IF(AND(A18&lt;&gt;"", Soupisky!E15 &lt;&gt; ""), Soupisky!E15, "")</f>
        <v/>
      </c>
      <c r="E18" s="56" t="str">
        <f>IF(ISNA(MATCH($B18,'2k - Výsledková listina'!$D:$D,0)),"",INDEX('2k - Výsledková listina'!$G:$H,MATCH($B18,'2k - Výsledková listina'!$D:$D,0),1))</f>
        <v/>
      </c>
      <c r="F18" s="57" t="str">
        <f>IF(ISNA(MATCH($B18,'2k - Výsledková listina'!$D:$D,0)),"",INDEX('2k - Výsledková listina'!$G:$H,MATCH($B18,'2k - Výsledková listina'!$D:$D,0),2))</f>
        <v/>
      </c>
      <c r="G18" s="56" t="str">
        <f>IF(ISNA(MATCH($B18,'2k - Výsledková listina'!$M:$M,0)),"",INDEX('2k - Výsledková listina'!$P:$Q,MATCH($B18,'2k - Výsledková listina'!$M:$M,0),1))</f>
        <v/>
      </c>
      <c r="H18" s="56" t="str">
        <f>IF(ISNA(MATCH($B18,'2k - Výsledková listina'!$M:$M,0)),"",INDEX('2k - Výsledková listina'!$P:$Q,MATCH($B18,'2k - Výsledková listina'!$M:$M,0),2))</f>
        <v/>
      </c>
      <c r="I18" s="56" t="str">
        <f t="shared" si="0"/>
        <v/>
      </c>
      <c r="J18" s="20" t="str">
        <f t="shared" si="1"/>
        <v/>
      </c>
      <c r="K18" s="20" t="str">
        <f t="shared" si="2"/>
        <v/>
      </c>
      <c r="L18" s="58" t="str">
        <f t="shared" si="3"/>
        <v/>
      </c>
      <c r="N18">
        <f t="shared" si="4"/>
        <v>0</v>
      </c>
    </row>
    <row r="19" spans="1:14" x14ac:dyDescent="0.25">
      <c r="A19" s="118">
        <f>IF(Soupisky!H16&lt;&gt;"", Soupisky!H16, "")</f>
        <v>755</v>
      </c>
      <c r="B19" s="118" t="str">
        <f>IF(Soupisky!I16&lt;&gt;"", Soupisky!I16, "")</f>
        <v>Foret Roman</v>
      </c>
      <c r="C19" s="118" t="str">
        <f>IF(Soupisky!J16&lt;&gt;"", Soupisky!J16, "")</f>
        <v>M</v>
      </c>
      <c r="D19" s="119" t="str">
        <f>IF(AND(A19&lt;&gt;"", Soupisky!E16 &lt;&gt; ""), Soupisky!E16, "")</f>
        <v>RS Crazy Boys MO Hustopeče Maver</v>
      </c>
      <c r="E19" s="56" t="str">
        <f>IF(ISNA(MATCH($B19,'2k - Výsledková listina'!$D:$D,0)),"",INDEX('2k - Výsledková listina'!$G:$H,MATCH($B19,'2k - Výsledková listina'!$D:$D,0),1))</f>
        <v/>
      </c>
      <c r="F19" s="57" t="str">
        <f>IF(ISNA(MATCH($B19,'2k - Výsledková listina'!$D:$D,0)),"",INDEX('2k - Výsledková listina'!$G:$H,MATCH($B19,'2k - Výsledková listina'!$D:$D,0),2))</f>
        <v/>
      </c>
      <c r="G19" s="56" t="str">
        <f>IF(ISNA(MATCH($B19,'2k - Výsledková listina'!$M:$M,0)),"",INDEX('2k - Výsledková listina'!$P:$Q,MATCH($B19,'2k - Výsledková listina'!$M:$M,0),1))</f>
        <v/>
      </c>
      <c r="H19" s="56" t="str">
        <f>IF(ISNA(MATCH($B19,'2k - Výsledková listina'!$M:$M,0)),"",INDEX('2k - Výsledková listina'!$P:$Q,MATCH($B19,'2k - Výsledková listina'!$M:$M,0),2))</f>
        <v/>
      </c>
      <c r="I19" s="56">
        <f t="shared" si="0"/>
        <v>0</v>
      </c>
      <c r="J19" s="20" t="str">
        <f t="shared" si="1"/>
        <v/>
      </c>
      <c r="K19" s="20" t="str">
        <f t="shared" si="2"/>
        <v/>
      </c>
      <c r="L19" s="58" t="str">
        <f t="shared" si="3"/>
        <v/>
      </c>
      <c r="N19">
        <f t="shared" si="4"/>
        <v>1</v>
      </c>
    </row>
    <row r="20" spans="1:14" x14ac:dyDescent="0.25">
      <c r="A20" s="118">
        <f>IF(Soupisky!H17&lt;&gt;"", Soupisky!H17, "")</f>
        <v>1671</v>
      </c>
      <c r="B20" s="118" t="str">
        <f>IF(Soupisky!I17&lt;&gt;"", Soupisky!I17, "")</f>
        <v>Klásek Petr</v>
      </c>
      <c r="C20" s="118" t="str">
        <f>IF(Soupisky!J17&lt;&gt;"", Soupisky!J17, "")</f>
        <v>M</v>
      </c>
      <c r="D20" s="119" t="str">
        <f>IF(AND(A20&lt;&gt;"", Soupisky!E17 &lt;&gt; ""), Soupisky!E17, "")</f>
        <v>RS Crazy Boys MO Hustopeče Maver</v>
      </c>
      <c r="E20" s="56" t="str">
        <f>IF(ISNA(MATCH($B20,'2k - Výsledková listina'!$D:$D,0)),"",INDEX('2k - Výsledková listina'!$G:$H,MATCH($B20,'2k - Výsledková listina'!$D:$D,0),1))</f>
        <v/>
      </c>
      <c r="F20" s="57" t="str">
        <f>IF(ISNA(MATCH($B20,'2k - Výsledková listina'!$D:$D,0)),"",INDEX('2k - Výsledková listina'!$G:$H,MATCH($B20,'2k - Výsledková listina'!$D:$D,0),2))</f>
        <v/>
      </c>
      <c r="G20" s="56" t="str">
        <f>IF(ISNA(MATCH($B20,'2k - Výsledková listina'!$M:$M,0)),"",INDEX('2k - Výsledková listina'!$P:$Q,MATCH($B20,'2k - Výsledková listina'!$M:$M,0),1))</f>
        <v/>
      </c>
      <c r="H20" s="56" t="str">
        <f>IF(ISNA(MATCH($B20,'2k - Výsledková listina'!$M:$M,0)),"",INDEX('2k - Výsledková listina'!$P:$Q,MATCH($B20,'2k - Výsledková listina'!$M:$M,0),2))</f>
        <v/>
      </c>
      <c r="I20" s="56">
        <f t="shared" si="0"/>
        <v>0</v>
      </c>
      <c r="J20" s="20" t="str">
        <f t="shared" si="1"/>
        <v/>
      </c>
      <c r="K20" s="20" t="str">
        <f t="shared" si="2"/>
        <v/>
      </c>
      <c r="L20" s="58" t="str">
        <f t="shared" si="3"/>
        <v/>
      </c>
      <c r="N20">
        <f t="shared" si="4"/>
        <v>1</v>
      </c>
    </row>
    <row r="21" spans="1:14" x14ac:dyDescent="0.25">
      <c r="A21" s="118">
        <f>IF(Soupisky!H18&lt;&gt;"", Soupisky!H18, "")</f>
        <v>2015</v>
      </c>
      <c r="B21" s="118" t="str">
        <f>IF(Soupisky!I18&lt;&gt;"", Soupisky!I18, "")</f>
        <v>Hanáček František</v>
      </c>
      <c r="C21" s="118" t="str">
        <f>IF(Soupisky!J18&lt;&gt;"", Soupisky!J18, "")</f>
        <v>M</v>
      </c>
      <c r="D21" s="119" t="str">
        <f>IF(AND(A21&lt;&gt;"", Soupisky!E18 &lt;&gt; ""), Soupisky!E18, "")</f>
        <v>RS Crazy Boys MO Hustopeče Maver</v>
      </c>
      <c r="E21" s="56" t="str">
        <f>IF(ISNA(MATCH($B21,'2k - Výsledková listina'!$D:$D,0)),"",INDEX('2k - Výsledková listina'!$G:$H,MATCH($B21,'2k - Výsledková listina'!$D:$D,0),1))</f>
        <v/>
      </c>
      <c r="F21" s="57" t="str">
        <f>IF(ISNA(MATCH($B21,'2k - Výsledková listina'!$D:$D,0)),"",INDEX('2k - Výsledková listina'!$G:$H,MATCH($B21,'2k - Výsledková listina'!$D:$D,0),2))</f>
        <v/>
      </c>
      <c r="G21" s="56" t="str">
        <f>IF(ISNA(MATCH($B21,'2k - Výsledková listina'!$M:$M,0)),"",INDEX('2k - Výsledková listina'!$P:$Q,MATCH($B21,'2k - Výsledková listina'!$M:$M,0),1))</f>
        <v/>
      </c>
      <c r="H21" s="56" t="str">
        <f>IF(ISNA(MATCH($B21,'2k - Výsledková listina'!$M:$M,0)),"",INDEX('2k - Výsledková listina'!$P:$Q,MATCH($B21,'2k - Výsledková listina'!$M:$M,0),2))</f>
        <v/>
      </c>
      <c r="I21" s="56">
        <f t="shared" si="0"/>
        <v>0</v>
      </c>
      <c r="J21" s="20" t="str">
        <f t="shared" si="1"/>
        <v/>
      </c>
      <c r="K21" s="20" t="str">
        <f t="shared" si="2"/>
        <v/>
      </c>
      <c r="L21" s="58" t="str">
        <f t="shared" si="3"/>
        <v/>
      </c>
      <c r="N21">
        <f t="shared" si="4"/>
        <v>1</v>
      </c>
    </row>
    <row r="22" spans="1:14" x14ac:dyDescent="0.25">
      <c r="A22" s="118">
        <f>IF(Soupisky!H19&lt;&gt;"", Soupisky!H19, "")</f>
        <v>20</v>
      </c>
      <c r="B22" s="118" t="str">
        <f>IF(Soupisky!I19&lt;&gt;"", Soupisky!I19, "")</f>
        <v>Hron Radek</v>
      </c>
      <c r="C22" s="118" t="str">
        <f>IF(Soupisky!J19&lt;&gt;"", Soupisky!J19, "")</f>
        <v>M</v>
      </c>
      <c r="D22" s="119" t="str">
        <f>IF(AND(A22&lt;&gt;"", Soupisky!E19 &lt;&gt; ""), Soupisky!E19, "")</f>
        <v>RS Crazy Boys MO Hustopeče Maver</v>
      </c>
      <c r="E22" s="56" t="str">
        <f>IF(ISNA(MATCH($B22,'2k - Výsledková listina'!$D:$D,0)),"",INDEX('2k - Výsledková listina'!$G:$H,MATCH($B22,'2k - Výsledková listina'!$D:$D,0),1))</f>
        <v/>
      </c>
      <c r="F22" s="57" t="str">
        <f>IF(ISNA(MATCH($B22,'2k - Výsledková listina'!$D:$D,0)),"",INDEX('2k - Výsledková listina'!$G:$H,MATCH($B22,'2k - Výsledková listina'!$D:$D,0),2))</f>
        <v/>
      </c>
      <c r="G22" s="56" t="str">
        <f>IF(ISNA(MATCH($B22,'2k - Výsledková listina'!$M:$M,0)),"",INDEX('2k - Výsledková listina'!$P:$Q,MATCH($B22,'2k - Výsledková listina'!$M:$M,0),1))</f>
        <v/>
      </c>
      <c r="H22" s="56" t="str">
        <f>IF(ISNA(MATCH($B22,'2k - Výsledková listina'!$M:$M,0)),"",INDEX('2k - Výsledková listina'!$P:$Q,MATCH($B22,'2k - Výsledková listina'!$M:$M,0),2))</f>
        <v/>
      </c>
      <c r="I22" s="56">
        <f t="shared" si="0"/>
        <v>0</v>
      </c>
      <c r="J22" s="171" t="str">
        <f t="shared" si="1"/>
        <v/>
      </c>
      <c r="K22" s="20" t="str">
        <f t="shared" si="2"/>
        <v/>
      </c>
      <c r="L22" s="58" t="str">
        <f t="shared" si="3"/>
        <v/>
      </c>
      <c r="N22">
        <f t="shared" si="4"/>
        <v>1</v>
      </c>
    </row>
    <row r="23" spans="1:14" x14ac:dyDescent="0.25">
      <c r="A23" s="118">
        <f>IF(Soupisky!H20&lt;&gt;"", Soupisky!H20, "")</f>
        <v>2193</v>
      </c>
      <c r="B23" s="118" t="str">
        <f>IF(Soupisky!I20&lt;&gt;"", Soupisky!I20, "")</f>
        <v>Marek Michal</v>
      </c>
      <c r="C23" s="118" t="str">
        <f>IF(Soupisky!J20&lt;&gt;"", Soupisky!J20, "")</f>
        <v>M</v>
      </c>
      <c r="D23" s="119" t="str">
        <f>IF(AND(A23&lt;&gt;"", Soupisky!E20 &lt;&gt; ""), Soupisky!E20, "")</f>
        <v>RS Crazy Boys MO Hustopeče Maver</v>
      </c>
      <c r="E23" s="56" t="str">
        <f>IF(ISNA(MATCH($B23,'2k - Výsledková listina'!$D:$D,0)),"",INDEX('2k - Výsledková listina'!$G:$H,MATCH($B23,'2k - Výsledková listina'!$D:$D,0),1))</f>
        <v/>
      </c>
      <c r="F23" s="57" t="str">
        <f>IF(ISNA(MATCH($B23,'2k - Výsledková listina'!$D:$D,0)),"",INDEX('2k - Výsledková listina'!$G:$H,MATCH($B23,'2k - Výsledková listina'!$D:$D,0),2))</f>
        <v/>
      </c>
      <c r="G23" s="56" t="str">
        <f>IF(ISNA(MATCH($B23,'2k - Výsledková listina'!$M:$M,0)),"",INDEX('2k - Výsledková listina'!$P:$Q,MATCH($B23,'2k - Výsledková listina'!$M:$M,0),1))</f>
        <v/>
      </c>
      <c r="H23" s="56" t="str">
        <f>IF(ISNA(MATCH($B23,'2k - Výsledková listina'!$M:$M,0)),"",INDEX('2k - Výsledková listina'!$P:$Q,MATCH($B23,'2k - Výsledková listina'!$M:$M,0),2))</f>
        <v/>
      </c>
      <c r="I23" s="56">
        <f t="shared" si="0"/>
        <v>0</v>
      </c>
      <c r="J23" s="20" t="str">
        <f t="shared" si="1"/>
        <v/>
      </c>
      <c r="K23" s="20" t="str">
        <f t="shared" si="2"/>
        <v/>
      </c>
      <c r="L23" s="58" t="str">
        <f t="shared" si="3"/>
        <v/>
      </c>
      <c r="N23">
        <f t="shared" si="4"/>
        <v>1</v>
      </c>
    </row>
    <row r="24" spans="1:14" x14ac:dyDescent="0.25">
      <c r="A24" s="118">
        <f>IF(Soupisky!H21&lt;&gt;"", Soupisky!H21, "")</f>
        <v>221</v>
      </c>
      <c r="B24" s="118" t="str">
        <f>IF(Soupisky!I21&lt;&gt;"", Soupisky!I21, "")</f>
        <v>Veselý Robert</v>
      </c>
      <c r="C24" s="118" t="str">
        <f>IF(Soupisky!J21&lt;&gt;"", Soupisky!J21, "")</f>
        <v>M</v>
      </c>
      <c r="D24" s="119" t="str">
        <f>IF(AND(A24&lt;&gt;"", Soupisky!E21 &lt;&gt; ""), Soupisky!E21, "")</f>
        <v>RS Crazy Boys MO Hustopeče Maver</v>
      </c>
      <c r="E24" s="56" t="str">
        <f>IF(ISNA(MATCH($B24,'2k - Výsledková listina'!$D:$D,0)),"",INDEX('2k - Výsledková listina'!$G:$H,MATCH($B24,'2k - Výsledková listina'!$D:$D,0),1))</f>
        <v/>
      </c>
      <c r="F24" s="57" t="str">
        <f>IF(ISNA(MATCH($B24,'2k - Výsledková listina'!$D:$D,0)),"",INDEX('2k - Výsledková listina'!$G:$H,MATCH($B24,'2k - Výsledková listina'!$D:$D,0),2))</f>
        <v/>
      </c>
      <c r="G24" s="56" t="str">
        <f>IF(ISNA(MATCH($B24,'2k - Výsledková listina'!$M:$M,0)),"",INDEX('2k - Výsledková listina'!$P:$Q,MATCH($B24,'2k - Výsledková listina'!$M:$M,0),1))</f>
        <v/>
      </c>
      <c r="H24" s="56" t="str">
        <f>IF(ISNA(MATCH($B24,'2k - Výsledková listina'!$M:$M,0)),"",INDEX('2k - Výsledková listina'!$P:$Q,MATCH($B24,'2k - Výsledková listina'!$M:$M,0),2))</f>
        <v/>
      </c>
      <c r="I24" s="56">
        <f t="shared" si="0"/>
        <v>0</v>
      </c>
      <c r="J24" s="20" t="str">
        <f t="shared" si="1"/>
        <v/>
      </c>
      <c r="K24" s="20" t="str">
        <f t="shared" si="2"/>
        <v/>
      </c>
      <c r="L24" s="58" t="str">
        <f t="shared" si="3"/>
        <v/>
      </c>
      <c r="N24">
        <f t="shared" si="4"/>
        <v>1</v>
      </c>
    </row>
    <row r="25" spans="1:14" x14ac:dyDescent="0.25">
      <c r="A25" s="118">
        <f>IF(Soupisky!H22&lt;&gt;"", Soupisky!H22, "")</f>
        <v>5622</v>
      </c>
      <c r="B25" s="118" t="str">
        <f>IF(Soupisky!I22&lt;&gt;"", Soupisky!I22, "")</f>
        <v>Ottinger Ján</v>
      </c>
      <c r="C25" s="118" t="str">
        <f>IF(Soupisky!J22&lt;&gt;"", Soupisky!J22, "")</f>
        <v>M</v>
      </c>
      <c r="D25" s="119" t="str">
        <f>IF(AND(A25&lt;&gt;"", Soupisky!E22 &lt;&gt; ""), Soupisky!E22, "")</f>
        <v>RS Crazy Boys MO Hustopeče Maver</v>
      </c>
      <c r="E25" s="56" t="str">
        <f>IF(ISNA(MATCH($B25,'2k - Výsledková listina'!$D:$D,0)),"",INDEX('2k - Výsledková listina'!$G:$H,MATCH($B25,'2k - Výsledková listina'!$D:$D,0),1))</f>
        <v/>
      </c>
      <c r="F25" s="57" t="str">
        <f>IF(ISNA(MATCH($B25,'2k - Výsledková listina'!$D:$D,0)),"",INDEX('2k - Výsledková listina'!$G:$H,MATCH($B25,'2k - Výsledková listina'!$D:$D,0),2))</f>
        <v/>
      </c>
      <c r="G25" s="56" t="str">
        <f>IF(ISNA(MATCH($B25,'2k - Výsledková listina'!$M:$M,0)),"",INDEX('2k - Výsledková listina'!$P:$Q,MATCH($B25,'2k - Výsledková listina'!$M:$M,0),1))</f>
        <v/>
      </c>
      <c r="H25" s="56" t="str">
        <f>IF(ISNA(MATCH($B25,'2k - Výsledková listina'!$M:$M,0)),"",INDEX('2k - Výsledková listina'!$P:$Q,MATCH($B25,'2k - Výsledková listina'!$M:$M,0),2))</f>
        <v/>
      </c>
      <c r="I25" s="56">
        <f t="shared" si="0"/>
        <v>0</v>
      </c>
      <c r="J25" s="20" t="str">
        <f t="shared" si="1"/>
        <v/>
      </c>
      <c r="K25" s="20" t="str">
        <f t="shared" si="2"/>
        <v/>
      </c>
      <c r="L25" s="58" t="str">
        <f t="shared" si="3"/>
        <v/>
      </c>
      <c r="N25">
        <f t="shared" si="4"/>
        <v>1</v>
      </c>
    </row>
    <row r="26" spans="1:14" x14ac:dyDescent="0.25">
      <c r="A26" s="118" t="str">
        <f>IF(Soupisky!H23&lt;&gt;"", Soupisky!H23, "")</f>
        <v/>
      </c>
      <c r="B26" s="118" t="str">
        <f>IF(Soupisky!I23&lt;&gt;"", Soupisky!I23, "")</f>
        <v/>
      </c>
      <c r="C26" s="118" t="str">
        <f>IF(Soupisky!J23&lt;&gt;"", Soupisky!J23, "")</f>
        <v/>
      </c>
      <c r="D26" s="119" t="str">
        <f>IF(AND(A26&lt;&gt;"", Soupisky!E23 &lt;&gt; ""), Soupisky!E23, "")</f>
        <v/>
      </c>
      <c r="E26" s="56" t="str">
        <f>IF(ISNA(MATCH($B26,'2k - Výsledková listina'!$D:$D,0)),"",INDEX('2k - Výsledková listina'!$G:$H,MATCH($B26,'2k - Výsledková listina'!$D:$D,0),1))</f>
        <v/>
      </c>
      <c r="F26" s="57" t="str">
        <f>IF(ISNA(MATCH($B26,'2k - Výsledková listina'!$D:$D,0)),"",INDEX('2k - Výsledková listina'!$G:$H,MATCH($B26,'2k - Výsledková listina'!$D:$D,0),2))</f>
        <v/>
      </c>
      <c r="G26" s="56" t="str">
        <f>IF(ISNA(MATCH($B26,'2k - Výsledková listina'!$M:$M,0)),"",INDEX('2k - Výsledková listina'!$P:$Q,MATCH($B26,'2k - Výsledková listina'!$M:$M,0),1))</f>
        <v/>
      </c>
      <c r="H26" s="56" t="str">
        <f>IF(ISNA(MATCH($B26,'2k - Výsledková listina'!$M:$M,0)),"",INDEX('2k - Výsledková listina'!$P:$Q,MATCH($B26,'2k - Výsledková listina'!$M:$M,0),2))</f>
        <v/>
      </c>
      <c r="I26" s="56" t="str">
        <f t="shared" si="0"/>
        <v/>
      </c>
      <c r="J26" s="20" t="str">
        <f t="shared" si="1"/>
        <v/>
      </c>
      <c r="K26" s="20" t="str">
        <f t="shared" si="2"/>
        <v/>
      </c>
      <c r="L26" s="58" t="str">
        <f t="shared" si="3"/>
        <v/>
      </c>
      <c r="N26">
        <f t="shared" si="4"/>
        <v>0</v>
      </c>
    </row>
    <row r="27" spans="1:14" x14ac:dyDescent="0.25">
      <c r="A27" s="118" t="str">
        <f>IF(Soupisky!H24&lt;&gt;"", Soupisky!H24, "")</f>
        <v/>
      </c>
      <c r="B27" s="118" t="str">
        <f>IF(Soupisky!I24&lt;&gt;"", Soupisky!I24, "")</f>
        <v/>
      </c>
      <c r="C27" s="118" t="str">
        <f>IF(Soupisky!J24&lt;&gt;"", Soupisky!J24, "")</f>
        <v/>
      </c>
      <c r="D27" s="119" t="str">
        <f>IF(AND(A27&lt;&gt;"", Soupisky!E24 &lt;&gt; ""), Soupisky!E24, "")</f>
        <v/>
      </c>
      <c r="E27" s="56" t="str">
        <f>IF(ISNA(MATCH($B27,'2k - Výsledková listina'!$D:$D,0)),"",INDEX('2k - Výsledková listina'!$G:$H,MATCH($B27,'2k - Výsledková listina'!$D:$D,0),1))</f>
        <v/>
      </c>
      <c r="F27" s="57" t="str">
        <f>IF(ISNA(MATCH($B27,'2k - Výsledková listina'!$D:$D,0)),"",INDEX('2k - Výsledková listina'!$G:$H,MATCH($B27,'2k - Výsledková listina'!$D:$D,0),2))</f>
        <v/>
      </c>
      <c r="G27" s="56" t="str">
        <f>IF(ISNA(MATCH($B27,'2k - Výsledková listina'!$M:$M,0)),"",INDEX('2k - Výsledková listina'!$P:$Q,MATCH($B27,'2k - Výsledková listina'!$M:$M,0),1))</f>
        <v/>
      </c>
      <c r="H27" s="56" t="str">
        <f>IF(ISNA(MATCH($B27,'2k - Výsledková listina'!$M:$M,0)),"",INDEX('2k - Výsledková listina'!$P:$Q,MATCH($B27,'2k - Výsledková listina'!$M:$M,0),2))</f>
        <v/>
      </c>
      <c r="I27" s="56" t="str">
        <f t="shared" si="0"/>
        <v/>
      </c>
      <c r="J27" s="20" t="str">
        <f t="shared" si="1"/>
        <v/>
      </c>
      <c r="K27" s="20" t="str">
        <f t="shared" si="2"/>
        <v/>
      </c>
      <c r="L27" s="58" t="str">
        <f t="shared" si="3"/>
        <v/>
      </c>
      <c r="N27">
        <f t="shared" si="4"/>
        <v>0</v>
      </c>
    </row>
    <row r="28" spans="1:14" x14ac:dyDescent="0.25">
      <c r="A28" s="118" t="str">
        <f>IF(Soupisky!H25&lt;&gt;"", Soupisky!H25, "")</f>
        <v/>
      </c>
      <c r="B28" s="118" t="str">
        <f>IF(Soupisky!I25&lt;&gt;"", Soupisky!I25, "")</f>
        <v/>
      </c>
      <c r="C28" s="118" t="str">
        <f>IF(Soupisky!J25&lt;&gt;"", Soupisky!J25, "")</f>
        <v/>
      </c>
      <c r="D28" s="119" t="str">
        <f>IF(AND(A28&lt;&gt;"", Soupisky!E25 &lt;&gt; ""), Soupisky!E25, "")</f>
        <v/>
      </c>
      <c r="E28" s="56" t="str">
        <f>IF(ISNA(MATCH($B28,'2k - Výsledková listina'!$D:$D,0)),"",INDEX('2k - Výsledková listina'!$G:$H,MATCH($B28,'2k - Výsledková listina'!$D:$D,0),1))</f>
        <v/>
      </c>
      <c r="F28" s="57" t="str">
        <f>IF(ISNA(MATCH($B28,'2k - Výsledková listina'!$D:$D,0)),"",INDEX('2k - Výsledková listina'!$G:$H,MATCH($B28,'2k - Výsledková listina'!$D:$D,0),2))</f>
        <v/>
      </c>
      <c r="G28" s="56" t="str">
        <f>IF(ISNA(MATCH($B28,'2k - Výsledková listina'!$M:$M,0)),"",INDEX('2k - Výsledková listina'!$P:$Q,MATCH($B28,'2k - Výsledková listina'!$M:$M,0),1))</f>
        <v/>
      </c>
      <c r="H28" s="56" t="str">
        <f>IF(ISNA(MATCH($B28,'2k - Výsledková listina'!$M:$M,0)),"",INDEX('2k - Výsledková listina'!$P:$Q,MATCH($B28,'2k - Výsledková listina'!$M:$M,0),2))</f>
        <v/>
      </c>
      <c r="I28" s="56" t="str">
        <f t="shared" si="0"/>
        <v/>
      </c>
      <c r="J28" s="20" t="str">
        <f t="shared" si="1"/>
        <v/>
      </c>
      <c r="K28" s="20" t="str">
        <f t="shared" si="2"/>
        <v/>
      </c>
      <c r="L28" s="58" t="str">
        <f t="shared" si="3"/>
        <v/>
      </c>
      <c r="N28">
        <f t="shared" si="4"/>
        <v>0</v>
      </c>
    </row>
    <row r="29" spans="1:14" x14ac:dyDescent="0.25">
      <c r="A29" s="118" t="str">
        <f>IF(Soupisky!H26&lt;&gt;"", Soupisky!H26, "")</f>
        <v/>
      </c>
      <c r="B29" s="118" t="str">
        <f>IF(Soupisky!I26&lt;&gt;"", Soupisky!I26, "")</f>
        <v/>
      </c>
      <c r="C29" s="118" t="str">
        <f>IF(Soupisky!J26&lt;&gt;"", Soupisky!J26, "")</f>
        <v/>
      </c>
      <c r="D29" s="119" t="str">
        <f>IF(AND(A29&lt;&gt;"", Soupisky!E26 &lt;&gt; ""), Soupisky!E26, "")</f>
        <v/>
      </c>
      <c r="E29" s="56" t="str">
        <f>IF(ISNA(MATCH($B29,'2k - Výsledková listina'!$D:$D,0)),"",INDEX('2k - Výsledková listina'!$G:$H,MATCH($B29,'2k - Výsledková listina'!$D:$D,0),1))</f>
        <v/>
      </c>
      <c r="F29" s="57" t="str">
        <f>IF(ISNA(MATCH($B29,'2k - Výsledková listina'!$D:$D,0)),"",INDEX('2k - Výsledková listina'!$G:$H,MATCH($B29,'2k - Výsledková listina'!$D:$D,0),2))</f>
        <v/>
      </c>
      <c r="G29" s="56" t="str">
        <f>IF(ISNA(MATCH($B29,'2k - Výsledková listina'!$M:$M,0)),"",INDEX('2k - Výsledková listina'!$P:$Q,MATCH($B29,'2k - Výsledková listina'!$M:$M,0),1))</f>
        <v/>
      </c>
      <c r="H29" s="56" t="str">
        <f>IF(ISNA(MATCH($B29,'2k - Výsledková listina'!$M:$M,0)),"",INDEX('2k - Výsledková listina'!$P:$Q,MATCH($B29,'2k - Výsledková listina'!$M:$M,0),2))</f>
        <v/>
      </c>
      <c r="I29" s="56" t="str">
        <f t="shared" si="0"/>
        <v/>
      </c>
      <c r="J29" s="20" t="str">
        <f t="shared" si="1"/>
        <v/>
      </c>
      <c r="K29" s="20" t="str">
        <f t="shared" si="2"/>
        <v/>
      </c>
      <c r="L29" s="58" t="str">
        <f t="shared" si="3"/>
        <v/>
      </c>
      <c r="N29">
        <f t="shared" si="4"/>
        <v>0</v>
      </c>
    </row>
    <row r="30" spans="1:14" x14ac:dyDescent="0.25">
      <c r="A30" s="118" t="str">
        <f>IF(Soupisky!H27&lt;&gt;"", Soupisky!H27, "")</f>
        <v/>
      </c>
      <c r="B30" s="118" t="str">
        <f>IF(Soupisky!I27&lt;&gt;"", Soupisky!I27, "")</f>
        <v/>
      </c>
      <c r="C30" s="118" t="str">
        <f>IF(Soupisky!J27&lt;&gt;"", Soupisky!J27, "")</f>
        <v/>
      </c>
      <c r="D30" s="119" t="str">
        <f>IF(AND(A30&lt;&gt;"", Soupisky!E27 &lt;&gt; ""), Soupisky!E27, "")</f>
        <v/>
      </c>
      <c r="E30" s="56" t="str">
        <f>IF(ISNA(MATCH($B30,'2k - Výsledková listina'!$D:$D,0)),"",INDEX('2k - Výsledková listina'!$G:$H,MATCH($B30,'2k - Výsledková listina'!$D:$D,0),1))</f>
        <v/>
      </c>
      <c r="F30" s="57" t="str">
        <f>IF(ISNA(MATCH($B30,'2k - Výsledková listina'!$D:$D,0)),"",INDEX('2k - Výsledková listina'!$G:$H,MATCH($B30,'2k - Výsledková listina'!$D:$D,0),2))</f>
        <v/>
      </c>
      <c r="G30" s="56" t="str">
        <f>IF(ISNA(MATCH($B30,'2k - Výsledková listina'!$M:$M,0)),"",INDEX('2k - Výsledková listina'!$P:$Q,MATCH($B30,'2k - Výsledková listina'!$M:$M,0),1))</f>
        <v/>
      </c>
      <c r="H30" s="56" t="str">
        <f>IF(ISNA(MATCH($B30,'2k - Výsledková listina'!$M:$M,0)),"",INDEX('2k - Výsledková listina'!$P:$Q,MATCH($B30,'2k - Výsledková listina'!$M:$M,0),2))</f>
        <v/>
      </c>
      <c r="I30" s="56" t="str">
        <f t="shared" si="0"/>
        <v/>
      </c>
      <c r="J30" s="171" t="str">
        <f t="shared" si="1"/>
        <v/>
      </c>
      <c r="K30" s="20" t="str">
        <f t="shared" si="2"/>
        <v/>
      </c>
      <c r="L30" s="58" t="str">
        <f t="shared" si="3"/>
        <v/>
      </c>
      <c r="N30">
        <f t="shared" si="4"/>
        <v>0</v>
      </c>
    </row>
    <row r="31" spans="1:14" x14ac:dyDescent="0.25">
      <c r="A31" s="118" t="str">
        <f>IF(Soupisky!H28&lt;&gt;"", Soupisky!H28, "")</f>
        <v/>
      </c>
      <c r="B31" s="118" t="str">
        <f>IF(Soupisky!I28&lt;&gt;"", Soupisky!I28, "")</f>
        <v/>
      </c>
      <c r="C31" s="118" t="str">
        <f>IF(Soupisky!J28&lt;&gt;"", Soupisky!J28, "")</f>
        <v/>
      </c>
      <c r="D31" s="119" t="str">
        <f>IF(AND(A31&lt;&gt;"", Soupisky!E28 &lt;&gt; ""), Soupisky!E28, "")</f>
        <v/>
      </c>
      <c r="E31" s="56" t="str">
        <f>IF(ISNA(MATCH($B31,'2k - Výsledková listina'!$D:$D,0)),"",INDEX('2k - Výsledková listina'!$G:$H,MATCH($B31,'2k - Výsledková listina'!$D:$D,0),1))</f>
        <v/>
      </c>
      <c r="F31" s="57" t="str">
        <f>IF(ISNA(MATCH($B31,'2k - Výsledková listina'!$D:$D,0)),"",INDEX('2k - Výsledková listina'!$G:$H,MATCH($B31,'2k - Výsledková listina'!$D:$D,0),2))</f>
        <v/>
      </c>
      <c r="G31" s="56" t="str">
        <f>IF(ISNA(MATCH($B31,'2k - Výsledková listina'!$M:$M,0)),"",INDEX('2k - Výsledková listina'!$P:$Q,MATCH($B31,'2k - Výsledková listina'!$M:$M,0),1))</f>
        <v/>
      </c>
      <c r="H31" s="56" t="str">
        <f>IF(ISNA(MATCH($B31,'2k - Výsledková listina'!$M:$M,0)),"",INDEX('2k - Výsledková listina'!$P:$Q,MATCH($B31,'2k - Výsledková listina'!$M:$M,0),2))</f>
        <v/>
      </c>
      <c r="I31" s="56" t="str">
        <f t="shared" si="0"/>
        <v/>
      </c>
      <c r="J31" s="20" t="str">
        <f t="shared" si="1"/>
        <v/>
      </c>
      <c r="K31" s="20" t="str">
        <f t="shared" si="2"/>
        <v/>
      </c>
      <c r="L31" s="58" t="str">
        <f t="shared" si="3"/>
        <v/>
      </c>
      <c r="N31">
        <f t="shared" si="4"/>
        <v>0</v>
      </c>
    </row>
    <row r="32" spans="1:14" x14ac:dyDescent="0.25">
      <c r="A32" s="118">
        <f>IF(Soupisky!H29&lt;&gt;"", Soupisky!H29, "")</f>
        <v>2672</v>
      </c>
      <c r="B32" s="118" t="str">
        <f>IF(Soupisky!I29&lt;&gt;"", Soupisky!I29, "")</f>
        <v>Žalud Oldřich</v>
      </c>
      <c r="C32" s="118" t="str">
        <f>IF(Soupisky!J29&lt;&gt;"", Soupisky!J29, "")</f>
        <v>M</v>
      </c>
      <c r="D32" s="119" t="str">
        <f>IF(AND(A32&lt;&gt;"", Soupisky!E29 &lt;&gt; ""), Soupisky!E29, "")</f>
        <v>MRS Cortina Sensas</v>
      </c>
      <c r="E32" s="56" t="str">
        <f>IF(ISNA(MATCH($B32,'2k - Výsledková listina'!$D:$D,0)),"",INDEX('2k - Výsledková listina'!$G:$H,MATCH($B32,'2k - Výsledková listina'!$D:$D,0),1))</f>
        <v/>
      </c>
      <c r="F32" s="57" t="str">
        <f>IF(ISNA(MATCH($B32,'2k - Výsledková listina'!$D:$D,0)),"",INDEX('2k - Výsledková listina'!$G:$H,MATCH($B32,'2k - Výsledková listina'!$D:$D,0),2))</f>
        <v/>
      </c>
      <c r="G32" s="56" t="str">
        <f>IF(ISNA(MATCH($B32,'2k - Výsledková listina'!$M:$M,0)),"",INDEX('2k - Výsledková listina'!$P:$Q,MATCH($B32,'2k - Výsledková listina'!$M:$M,0),1))</f>
        <v/>
      </c>
      <c r="H32" s="56" t="str">
        <f>IF(ISNA(MATCH($B32,'2k - Výsledková listina'!$M:$M,0)),"",INDEX('2k - Výsledková listina'!$P:$Q,MATCH($B32,'2k - Výsledková listina'!$M:$M,0),2))</f>
        <v/>
      </c>
      <c r="I32" s="56">
        <f t="shared" si="0"/>
        <v>0</v>
      </c>
      <c r="J32" s="20" t="str">
        <f t="shared" si="1"/>
        <v/>
      </c>
      <c r="K32" s="20" t="str">
        <f t="shared" si="2"/>
        <v/>
      </c>
      <c r="L32" s="58" t="str">
        <f t="shared" si="3"/>
        <v/>
      </c>
      <c r="N32">
        <f t="shared" si="4"/>
        <v>1</v>
      </c>
    </row>
    <row r="33" spans="1:14" x14ac:dyDescent="0.25">
      <c r="A33" s="118">
        <f>IF(Soupisky!H30&lt;&gt;"", Soupisky!H30, "")</f>
        <v>3077</v>
      </c>
      <c r="B33" s="118" t="str">
        <f>IF(Soupisky!I30&lt;&gt;"", Soupisky!I30, "")</f>
        <v>Tlustý Luboš</v>
      </c>
      <c r="C33" s="118" t="str">
        <f>IF(Soupisky!J30&lt;&gt;"", Soupisky!J30, "")</f>
        <v>M</v>
      </c>
      <c r="D33" s="119" t="str">
        <f>IF(AND(A33&lt;&gt;"", Soupisky!E30 &lt;&gt; ""), Soupisky!E30, "")</f>
        <v>MRS Cortina Sensas</v>
      </c>
      <c r="E33" s="56" t="str">
        <f>IF(ISNA(MATCH($B33,'2k - Výsledková listina'!$D:$D,0)),"",INDEX('2k - Výsledková listina'!$G:$H,MATCH($B33,'2k - Výsledková listina'!$D:$D,0),1))</f>
        <v/>
      </c>
      <c r="F33" s="57" t="str">
        <f>IF(ISNA(MATCH($B33,'2k - Výsledková listina'!$D:$D,0)),"",INDEX('2k - Výsledková listina'!$G:$H,MATCH($B33,'2k - Výsledková listina'!$D:$D,0),2))</f>
        <v/>
      </c>
      <c r="G33" s="56" t="str">
        <f>IF(ISNA(MATCH($B33,'2k - Výsledková listina'!$M:$M,0)),"",INDEX('2k - Výsledková listina'!$P:$Q,MATCH($B33,'2k - Výsledková listina'!$M:$M,0),1))</f>
        <v/>
      </c>
      <c r="H33" s="56" t="str">
        <f>IF(ISNA(MATCH($B33,'2k - Výsledková listina'!$M:$M,0)),"",INDEX('2k - Výsledková listina'!$P:$Q,MATCH($B33,'2k - Výsledková listina'!$M:$M,0),2))</f>
        <v/>
      </c>
      <c r="I33" s="56">
        <f t="shared" si="0"/>
        <v>0</v>
      </c>
      <c r="J33" s="20" t="str">
        <f t="shared" si="1"/>
        <v/>
      </c>
      <c r="K33" s="20" t="str">
        <f t="shared" si="2"/>
        <v/>
      </c>
      <c r="L33" s="58" t="str">
        <f t="shared" si="3"/>
        <v/>
      </c>
      <c r="N33">
        <f t="shared" si="4"/>
        <v>1</v>
      </c>
    </row>
    <row r="34" spans="1:14" x14ac:dyDescent="0.25">
      <c r="A34" s="118">
        <f>IF(Soupisky!H31&lt;&gt;"", Soupisky!H31, "")</f>
        <v>2617</v>
      </c>
      <c r="B34" s="118" t="str">
        <f>IF(Soupisky!I31&lt;&gt;"", Soupisky!I31, "")</f>
        <v>Valchař Jakub</v>
      </c>
      <c r="C34" s="118" t="str">
        <f>IF(Soupisky!J31&lt;&gt;"", Soupisky!J31, "")</f>
        <v>U25</v>
      </c>
      <c r="D34" s="119" t="str">
        <f>IF(AND(A34&lt;&gt;"", Soupisky!E31 &lt;&gt; ""), Soupisky!E31, "")</f>
        <v>MRS Cortina Sensas</v>
      </c>
      <c r="E34" s="56" t="str">
        <f>IF(ISNA(MATCH($B34,'2k - Výsledková listina'!$D:$D,0)),"",INDEX('2k - Výsledková listina'!$G:$H,MATCH($B34,'2k - Výsledková listina'!$D:$D,0),1))</f>
        <v/>
      </c>
      <c r="F34" s="57" t="str">
        <f>IF(ISNA(MATCH($B34,'2k - Výsledková listina'!$D:$D,0)),"",INDEX('2k - Výsledková listina'!$G:$H,MATCH($B34,'2k - Výsledková listina'!$D:$D,0),2))</f>
        <v/>
      </c>
      <c r="G34" s="56" t="str">
        <f>IF(ISNA(MATCH($B34,'2k - Výsledková listina'!$M:$M,0)),"",INDEX('2k - Výsledková listina'!$P:$Q,MATCH($B34,'2k - Výsledková listina'!$M:$M,0),1))</f>
        <v/>
      </c>
      <c r="H34" s="56" t="str">
        <f>IF(ISNA(MATCH($B34,'2k - Výsledková listina'!$M:$M,0)),"",INDEX('2k - Výsledková listina'!$P:$Q,MATCH($B34,'2k - Výsledková listina'!$M:$M,0),2))</f>
        <v/>
      </c>
      <c r="I34" s="56">
        <f t="shared" si="0"/>
        <v>0</v>
      </c>
      <c r="J34" s="20" t="str">
        <f t="shared" si="1"/>
        <v/>
      </c>
      <c r="K34" s="20" t="str">
        <f t="shared" si="2"/>
        <v/>
      </c>
      <c r="L34" s="58" t="str">
        <f t="shared" si="3"/>
        <v/>
      </c>
      <c r="N34">
        <f t="shared" si="4"/>
        <v>1</v>
      </c>
    </row>
    <row r="35" spans="1:14" x14ac:dyDescent="0.25">
      <c r="A35" s="118">
        <f>IF(Soupisky!H32&lt;&gt;"", Soupisky!H32, "")</f>
        <v>1691</v>
      </c>
      <c r="B35" s="118" t="str">
        <f>IF(Soupisky!I32&lt;&gt;"", Soupisky!I32, "")</f>
        <v>Ing. Nováčková Markéta</v>
      </c>
      <c r="C35" s="118" t="str">
        <f>IF(Soupisky!J32&lt;&gt;"", Soupisky!J32, "")</f>
        <v>M</v>
      </c>
      <c r="D35" s="119" t="str">
        <f>IF(AND(A35&lt;&gt;"", Soupisky!E32 &lt;&gt; ""), Soupisky!E32, "")</f>
        <v>MRS Cortina Sensas</v>
      </c>
      <c r="E35" s="56" t="str">
        <f>IF(ISNA(MATCH($B35,'2k - Výsledková listina'!$D:$D,0)),"",INDEX('2k - Výsledková listina'!$G:$H,MATCH($B35,'2k - Výsledková listina'!$D:$D,0),1))</f>
        <v/>
      </c>
      <c r="F35" s="57" t="str">
        <f>IF(ISNA(MATCH($B35,'2k - Výsledková listina'!$D:$D,0)),"",INDEX('2k - Výsledková listina'!$G:$H,MATCH($B35,'2k - Výsledková listina'!$D:$D,0),2))</f>
        <v/>
      </c>
      <c r="G35" s="56" t="str">
        <f>IF(ISNA(MATCH($B35,'2k - Výsledková listina'!$M:$M,0)),"",INDEX('2k - Výsledková listina'!$P:$Q,MATCH($B35,'2k - Výsledková listina'!$M:$M,0),1))</f>
        <v/>
      </c>
      <c r="H35" s="56" t="str">
        <f>IF(ISNA(MATCH($B35,'2k - Výsledková listina'!$M:$M,0)),"",INDEX('2k - Výsledková listina'!$P:$Q,MATCH($B35,'2k - Výsledková listina'!$M:$M,0),2))</f>
        <v/>
      </c>
      <c r="I35" s="56">
        <f t="shared" si="0"/>
        <v>0</v>
      </c>
      <c r="J35" s="20" t="str">
        <f t="shared" si="1"/>
        <v/>
      </c>
      <c r="K35" s="20" t="str">
        <f t="shared" si="2"/>
        <v/>
      </c>
      <c r="L35" s="58" t="str">
        <f t="shared" si="3"/>
        <v/>
      </c>
      <c r="N35">
        <f t="shared" si="4"/>
        <v>1</v>
      </c>
    </row>
    <row r="36" spans="1:14" x14ac:dyDescent="0.25">
      <c r="A36" s="118">
        <f>IF(Soupisky!H33&lt;&gt;"", Soupisky!H33, "")</f>
        <v>81</v>
      </c>
      <c r="B36" s="118" t="str">
        <f>IF(Soupisky!I33&lt;&gt;"", Soupisky!I33, "")</f>
        <v>Ing. Nováček Karel</v>
      </c>
      <c r="C36" s="118" t="str">
        <f>IF(Soupisky!J33&lt;&gt;"", Soupisky!J33, "")</f>
        <v>M</v>
      </c>
      <c r="D36" s="119" t="str">
        <f>IF(AND(A36&lt;&gt;"", Soupisky!E33 &lt;&gt; ""), Soupisky!E33, "")</f>
        <v>MRS Cortina Sensas</v>
      </c>
      <c r="E36" s="56" t="str">
        <f>IF(ISNA(MATCH($B36,'2k - Výsledková listina'!$D:$D,0)),"",INDEX('2k - Výsledková listina'!$G:$H,MATCH($B36,'2k - Výsledková listina'!$D:$D,0),1))</f>
        <v/>
      </c>
      <c r="F36" s="57" t="str">
        <f>IF(ISNA(MATCH($B36,'2k - Výsledková listina'!$D:$D,0)),"",INDEX('2k - Výsledková listina'!$G:$H,MATCH($B36,'2k - Výsledková listina'!$D:$D,0),2))</f>
        <v/>
      </c>
      <c r="G36" s="56" t="str">
        <f>IF(ISNA(MATCH($B36,'2k - Výsledková listina'!$M:$M,0)),"",INDEX('2k - Výsledková listina'!$P:$Q,MATCH($B36,'2k - Výsledková listina'!$M:$M,0),1))</f>
        <v/>
      </c>
      <c r="H36" s="56" t="str">
        <f>IF(ISNA(MATCH($B36,'2k - Výsledková listina'!$M:$M,0)),"",INDEX('2k - Výsledková listina'!$P:$Q,MATCH($B36,'2k - Výsledková listina'!$M:$M,0),2))</f>
        <v/>
      </c>
      <c r="I36" s="56">
        <f t="shared" si="0"/>
        <v>0</v>
      </c>
      <c r="J36" s="20" t="str">
        <f t="shared" si="1"/>
        <v/>
      </c>
      <c r="K36" s="20" t="str">
        <f t="shared" si="2"/>
        <v/>
      </c>
      <c r="L36" s="58" t="str">
        <f t="shared" si="3"/>
        <v/>
      </c>
      <c r="N36">
        <f t="shared" si="4"/>
        <v>1</v>
      </c>
    </row>
    <row r="37" spans="1:14" x14ac:dyDescent="0.25">
      <c r="A37" s="118">
        <f>IF(Soupisky!H34&lt;&gt;"", Soupisky!H34, "")</f>
        <v>1906</v>
      </c>
      <c r="B37" s="118" t="str">
        <f>IF(Soupisky!I34&lt;&gt;"", Soupisky!I34, "")</f>
        <v>Šplíchal Petr</v>
      </c>
      <c r="C37" s="118" t="str">
        <f>IF(Soupisky!J34&lt;&gt;"", Soupisky!J34, "")</f>
        <v>M</v>
      </c>
      <c r="D37" s="119" t="str">
        <f>IF(AND(A37&lt;&gt;"", Soupisky!E34 &lt;&gt; ""), Soupisky!E34, "")</f>
        <v>MRS Cortina Sensas</v>
      </c>
      <c r="E37" s="56" t="str">
        <f>IF(ISNA(MATCH($B37,'2k - Výsledková listina'!$D:$D,0)),"",INDEX('2k - Výsledková listina'!$G:$H,MATCH($B37,'2k - Výsledková listina'!$D:$D,0),1))</f>
        <v/>
      </c>
      <c r="F37" s="57" t="str">
        <f>IF(ISNA(MATCH($B37,'2k - Výsledková listina'!$D:$D,0)),"",INDEX('2k - Výsledková listina'!$G:$H,MATCH($B37,'2k - Výsledková listina'!$D:$D,0),2))</f>
        <v/>
      </c>
      <c r="G37" s="56" t="str">
        <f>IF(ISNA(MATCH($B37,'2k - Výsledková listina'!$M:$M,0)),"",INDEX('2k - Výsledková listina'!$P:$Q,MATCH($B37,'2k - Výsledková listina'!$M:$M,0),1))</f>
        <v/>
      </c>
      <c r="H37" s="56" t="str">
        <f>IF(ISNA(MATCH($B37,'2k - Výsledková listina'!$M:$M,0)),"",INDEX('2k - Výsledková listina'!$P:$Q,MATCH($B37,'2k - Výsledková listina'!$M:$M,0),2))</f>
        <v/>
      </c>
      <c r="I37" s="56">
        <f t="shared" si="0"/>
        <v>0</v>
      </c>
      <c r="J37" s="20" t="str">
        <f t="shared" si="1"/>
        <v/>
      </c>
      <c r="K37" s="20" t="str">
        <f t="shared" si="2"/>
        <v/>
      </c>
      <c r="L37" s="58" t="str">
        <f t="shared" si="3"/>
        <v/>
      </c>
      <c r="N37">
        <f t="shared" si="4"/>
        <v>1</v>
      </c>
    </row>
    <row r="38" spans="1:14" x14ac:dyDescent="0.25">
      <c r="A38" s="118">
        <f>IF(Soupisky!H35&lt;&gt;"", Soupisky!H35, "")</f>
        <v>1927</v>
      </c>
      <c r="B38" s="118" t="str">
        <f>IF(Soupisky!I35&lt;&gt;"", Soupisky!I35, "")</f>
        <v>Darebník Roman</v>
      </c>
      <c r="C38" s="118" t="str">
        <f>IF(Soupisky!J35&lt;&gt;"", Soupisky!J35, "")</f>
        <v>M</v>
      </c>
      <c r="D38" s="119" t="str">
        <f>IF(AND(A38&lt;&gt;"", Soupisky!E35 &lt;&gt; ""), Soupisky!E35, "")</f>
        <v>MRS Cortina Sensas</v>
      </c>
      <c r="E38" s="56" t="str">
        <f>IF(ISNA(MATCH($B38,'2k - Výsledková listina'!$D:$D,0)),"",INDEX('2k - Výsledková listina'!$G:$H,MATCH($B38,'2k - Výsledková listina'!$D:$D,0),1))</f>
        <v/>
      </c>
      <c r="F38" s="57" t="str">
        <f>IF(ISNA(MATCH($B38,'2k - Výsledková listina'!$D:$D,0)),"",INDEX('2k - Výsledková listina'!$G:$H,MATCH($B38,'2k - Výsledková listina'!$D:$D,0),2))</f>
        <v/>
      </c>
      <c r="G38" s="56" t="str">
        <f>IF(ISNA(MATCH($B38,'2k - Výsledková listina'!$M:$M,0)),"",INDEX('2k - Výsledková listina'!$P:$Q,MATCH($B38,'2k - Výsledková listina'!$M:$M,0),1))</f>
        <v/>
      </c>
      <c r="H38" s="56" t="str">
        <f>IF(ISNA(MATCH($B38,'2k - Výsledková listina'!$M:$M,0)),"",INDEX('2k - Výsledková listina'!$P:$Q,MATCH($B38,'2k - Výsledková listina'!$M:$M,0),2))</f>
        <v/>
      </c>
      <c r="I38" s="56">
        <f t="shared" ref="I38:I69" si="5">IF(B38="","",COUNT(F38,H38))</f>
        <v>0</v>
      </c>
      <c r="J38" s="20" t="str">
        <f t="shared" ref="J38:J69" si="6">IF(OR($I38=0, $I38=""),"",SUM(E38,G38))</f>
        <v/>
      </c>
      <c r="K38" s="20" t="str">
        <f t="shared" ref="K38:K69" si="7">IF(OR($I38=0, $I38=""),"",SUM(F38,H38))</f>
        <v/>
      </c>
      <c r="L38" s="58" t="str">
        <f t="shared" ref="L38:L69" si="8">IF(OR($I38=0, $I38=""), "",IF(ISTEXT(L37),1,L37+1))</f>
        <v/>
      </c>
      <c r="N38">
        <f t="shared" ref="N38:N69" si="9">IF(AND(A38&lt;&gt;"",A38&lt;&gt;0), 1, 0)</f>
        <v>1</v>
      </c>
    </row>
    <row r="39" spans="1:14" x14ac:dyDescent="0.25">
      <c r="A39" s="118">
        <f>IF(Soupisky!H36&lt;&gt;"", Soupisky!H36, "")</f>
        <v>1617</v>
      </c>
      <c r="B39" s="118" t="str">
        <f>IF(Soupisky!I36&lt;&gt;"", Soupisky!I36, "")</f>
        <v>Řehulka Patrik</v>
      </c>
      <c r="C39" s="118" t="str">
        <f>IF(Soupisky!J36&lt;&gt;"", Soupisky!J36, "")</f>
        <v>M</v>
      </c>
      <c r="D39" s="119" t="str">
        <f>IF(AND(A39&lt;&gt;"", Soupisky!E36 &lt;&gt; ""), Soupisky!E36, "")</f>
        <v>MRS Cortina Sensas</v>
      </c>
      <c r="E39" s="56" t="str">
        <f>IF(ISNA(MATCH($B39,'2k - Výsledková listina'!$D:$D,0)),"",INDEX('2k - Výsledková listina'!$G:$H,MATCH($B39,'2k - Výsledková listina'!$D:$D,0),1))</f>
        <v/>
      </c>
      <c r="F39" s="57" t="str">
        <f>IF(ISNA(MATCH($B39,'2k - Výsledková listina'!$D:$D,0)),"",INDEX('2k - Výsledková listina'!$G:$H,MATCH($B39,'2k - Výsledková listina'!$D:$D,0),2))</f>
        <v/>
      </c>
      <c r="G39" s="56" t="str">
        <f>IF(ISNA(MATCH($B39,'2k - Výsledková listina'!$M:$M,0)),"",INDEX('2k - Výsledková listina'!$P:$Q,MATCH($B39,'2k - Výsledková listina'!$M:$M,0),1))</f>
        <v/>
      </c>
      <c r="H39" s="56" t="str">
        <f>IF(ISNA(MATCH($B39,'2k - Výsledková listina'!$M:$M,0)),"",INDEX('2k - Výsledková listina'!$P:$Q,MATCH($B39,'2k - Výsledková listina'!$M:$M,0),2))</f>
        <v/>
      </c>
      <c r="I39" s="56">
        <f t="shared" si="5"/>
        <v>0</v>
      </c>
      <c r="J39" s="20" t="str">
        <f t="shared" si="6"/>
        <v/>
      </c>
      <c r="K39" s="20" t="str">
        <f t="shared" si="7"/>
        <v/>
      </c>
      <c r="L39" s="58" t="str">
        <f t="shared" si="8"/>
        <v/>
      </c>
      <c r="N39">
        <f t="shared" si="9"/>
        <v>1</v>
      </c>
    </row>
    <row r="40" spans="1:14" x14ac:dyDescent="0.25">
      <c r="A40" s="118" t="str">
        <f>IF(Soupisky!H37&lt;&gt;"", Soupisky!H37, "")</f>
        <v/>
      </c>
      <c r="B40" s="118" t="str">
        <f>IF(Soupisky!I37&lt;&gt;"", Soupisky!I37, "")</f>
        <v/>
      </c>
      <c r="C40" s="118" t="str">
        <f>IF(Soupisky!J37&lt;&gt;"", Soupisky!J37, "")</f>
        <v/>
      </c>
      <c r="D40" s="119" t="str">
        <f>IF(AND(A40&lt;&gt;"", Soupisky!E37 &lt;&gt; ""), Soupisky!E37, "")</f>
        <v/>
      </c>
      <c r="E40" s="56" t="str">
        <f>IF(ISNA(MATCH($B40,'2k - Výsledková listina'!$D:$D,0)),"",INDEX('2k - Výsledková listina'!$G:$H,MATCH($B40,'2k - Výsledková listina'!$D:$D,0),1))</f>
        <v/>
      </c>
      <c r="F40" s="57" t="str">
        <f>IF(ISNA(MATCH($B40,'2k - Výsledková listina'!$D:$D,0)),"",INDEX('2k - Výsledková listina'!$G:$H,MATCH($B40,'2k - Výsledková listina'!$D:$D,0),2))</f>
        <v/>
      </c>
      <c r="G40" s="56" t="str">
        <f>IF(ISNA(MATCH($B40,'2k - Výsledková listina'!$M:$M,0)),"",INDEX('2k - Výsledková listina'!$P:$Q,MATCH($B40,'2k - Výsledková listina'!$M:$M,0),1))</f>
        <v/>
      </c>
      <c r="H40" s="56" t="str">
        <f>IF(ISNA(MATCH($B40,'2k - Výsledková listina'!$M:$M,0)),"",INDEX('2k - Výsledková listina'!$P:$Q,MATCH($B40,'2k - Výsledková listina'!$M:$M,0),2))</f>
        <v/>
      </c>
      <c r="I40" s="56" t="str">
        <f t="shared" si="5"/>
        <v/>
      </c>
      <c r="J40" s="20" t="str">
        <f t="shared" si="6"/>
        <v/>
      </c>
      <c r="K40" s="20" t="str">
        <f t="shared" si="7"/>
        <v/>
      </c>
      <c r="L40" s="58" t="str">
        <f t="shared" si="8"/>
        <v/>
      </c>
      <c r="N40">
        <f t="shared" si="9"/>
        <v>0</v>
      </c>
    </row>
    <row r="41" spans="1:14" x14ac:dyDescent="0.25">
      <c r="A41" s="118" t="str">
        <f>IF(Soupisky!H38&lt;&gt;"", Soupisky!H38, "")</f>
        <v/>
      </c>
      <c r="B41" s="118" t="str">
        <f>IF(Soupisky!I38&lt;&gt;"", Soupisky!I38, "")</f>
        <v/>
      </c>
      <c r="C41" s="118" t="str">
        <f>IF(Soupisky!J38&lt;&gt;"", Soupisky!J38, "")</f>
        <v/>
      </c>
      <c r="D41" s="119" t="str">
        <f>IF(AND(A41&lt;&gt;"", Soupisky!E38 &lt;&gt; ""), Soupisky!E38, "")</f>
        <v/>
      </c>
      <c r="E41" s="56" t="str">
        <f>IF(ISNA(MATCH($B41,'2k - Výsledková listina'!$D:$D,0)),"",INDEX('2k - Výsledková listina'!$G:$H,MATCH($B41,'2k - Výsledková listina'!$D:$D,0),1))</f>
        <v/>
      </c>
      <c r="F41" s="57" t="str">
        <f>IF(ISNA(MATCH($B41,'2k - Výsledková listina'!$D:$D,0)),"",INDEX('2k - Výsledková listina'!$G:$H,MATCH($B41,'2k - Výsledková listina'!$D:$D,0),2))</f>
        <v/>
      </c>
      <c r="G41" s="56" t="str">
        <f>IF(ISNA(MATCH($B41,'2k - Výsledková listina'!$M:$M,0)),"",INDEX('2k - Výsledková listina'!$P:$Q,MATCH($B41,'2k - Výsledková listina'!$M:$M,0),1))</f>
        <v/>
      </c>
      <c r="H41" s="56" t="str">
        <f>IF(ISNA(MATCH($B41,'2k - Výsledková listina'!$M:$M,0)),"",INDEX('2k - Výsledková listina'!$P:$Q,MATCH($B41,'2k - Výsledková listina'!$M:$M,0),2))</f>
        <v/>
      </c>
      <c r="I41" s="56" t="str">
        <f t="shared" si="5"/>
        <v/>
      </c>
      <c r="J41" s="20" t="str">
        <f t="shared" si="6"/>
        <v/>
      </c>
      <c r="K41" s="20" t="str">
        <f t="shared" si="7"/>
        <v/>
      </c>
      <c r="L41" s="58" t="str">
        <f t="shared" si="8"/>
        <v/>
      </c>
      <c r="N41">
        <f t="shared" si="9"/>
        <v>0</v>
      </c>
    </row>
    <row r="42" spans="1:14" x14ac:dyDescent="0.25">
      <c r="A42" s="118" t="str">
        <f>IF(Soupisky!H39&lt;&gt;"", Soupisky!H39, "")</f>
        <v/>
      </c>
      <c r="B42" s="118" t="str">
        <f>IF(Soupisky!I39&lt;&gt;"", Soupisky!I39, "")</f>
        <v/>
      </c>
      <c r="C42" s="118" t="str">
        <f>IF(Soupisky!J39&lt;&gt;"", Soupisky!J39, "")</f>
        <v/>
      </c>
      <c r="D42" s="119" t="str">
        <f>IF(AND(A42&lt;&gt;"", Soupisky!E39 &lt;&gt; ""), Soupisky!E39, "")</f>
        <v/>
      </c>
      <c r="E42" s="56" t="str">
        <f>IF(ISNA(MATCH($B42,'2k - Výsledková listina'!$D:$D,0)),"",INDEX('2k - Výsledková listina'!$G:$H,MATCH($B42,'2k - Výsledková listina'!$D:$D,0),1))</f>
        <v/>
      </c>
      <c r="F42" s="57" t="str">
        <f>IF(ISNA(MATCH($B42,'2k - Výsledková listina'!$D:$D,0)),"",INDEX('2k - Výsledková listina'!$G:$H,MATCH($B42,'2k - Výsledková listina'!$D:$D,0),2))</f>
        <v/>
      </c>
      <c r="G42" s="56" t="str">
        <f>IF(ISNA(MATCH($B42,'2k - Výsledková listina'!$M:$M,0)),"",INDEX('2k - Výsledková listina'!$P:$Q,MATCH($B42,'2k - Výsledková listina'!$M:$M,0),1))</f>
        <v/>
      </c>
      <c r="H42" s="56" t="str">
        <f>IF(ISNA(MATCH($B42,'2k - Výsledková listina'!$M:$M,0)),"",INDEX('2k - Výsledková listina'!$P:$Q,MATCH($B42,'2k - Výsledková listina'!$M:$M,0),2))</f>
        <v/>
      </c>
      <c r="I42" s="56" t="str">
        <f t="shared" si="5"/>
        <v/>
      </c>
      <c r="J42" s="20" t="str">
        <f t="shared" si="6"/>
        <v/>
      </c>
      <c r="K42" s="20" t="str">
        <f t="shared" si="7"/>
        <v/>
      </c>
      <c r="L42" s="58" t="str">
        <f t="shared" si="8"/>
        <v/>
      </c>
      <c r="N42">
        <f t="shared" si="9"/>
        <v>0</v>
      </c>
    </row>
    <row r="43" spans="1:14" x14ac:dyDescent="0.25">
      <c r="A43" s="118" t="str">
        <f>IF(Soupisky!H40&lt;&gt;"", Soupisky!H40, "")</f>
        <v/>
      </c>
      <c r="B43" s="118" t="str">
        <f>IF(Soupisky!I40&lt;&gt;"", Soupisky!I40, "")</f>
        <v/>
      </c>
      <c r="C43" s="118" t="str">
        <f>IF(Soupisky!J40&lt;&gt;"", Soupisky!J40, "")</f>
        <v/>
      </c>
      <c r="D43" s="119" t="str">
        <f>IF(AND(A43&lt;&gt;"", Soupisky!E40 &lt;&gt; ""), Soupisky!E40, "")</f>
        <v/>
      </c>
      <c r="E43" s="56" t="str">
        <f>IF(ISNA(MATCH($B43,'2k - Výsledková listina'!$D:$D,0)),"",INDEX('2k - Výsledková listina'!$G:$H,MATCH($B43,'2k - Výsledková listina'!$D:$D,0),1))</f>
        <v/>
      </c>
      <c r="F43" s="57" t="str">
        <f>IF(ISNA(MATCH($B43,'2k - Výsledková listina'!$D:$D,0)),"",INDEX('2k - Výsledková listina'!$G:$H,MATCH($B43,'2k - Výsledková listina'!$D:$D,0),2))</f>
        <v/>
      </c>
      <c r="G43" s="56" t="str">
        <f>IF(ISNA(MATCH($B43,'2k - Výsledková listina'!$M:$M,0)),"",INDEX('2k - Výsledková listina'!$P:$Q,MATCH($B43,'2k - Výsledková listina'!$M:$M,0),1))</f>
        <v/>
      </c>
      <c r="H43" s="56" t="str">
        <f>IF(ISNA(MATCH($B43,'2k - Výsledková listina'!$M:$M,0)),"",INDEX('2k - Výsledková listina'!$P:$Q,MATCH($B43,'2k - Výsledková listina'!$M:$M,0),2))</f>
        <v/>
      </c>
      <c r="I43" s="56" t="str">
        <f t="shared" si="5"/>
        <v/>
      </c>
      <c r="J43" s="20" t="str">
        <f t="shared" si="6"/>
        <v/>
      </c>
      <c r="K43" s="20" t="str">
        <f t="shared" si="7"/>
        <v/>
      </c>
      <c r="L43" s="58" t="str">
        <f t="shared" si="8"/>
        <v/>
      </c>
      <c r="N43">
        <f t="shared" si="9"/>
        <v>0</v>
      </c>
    </row>
    <row r="44" spans="1:14" x14ac:dyDescent="0.25">
      <c r="A44" s="118" t="str">
        <f>IF(Soupisky!H41&lt;&gt;"", Soupisky!H41, "")</f>
        <v/>
      </c>
      <c r="B44" s="118" t="str">
        <f>IF(Soupisky!I41&lt;&gt;"", Soupisky!I41, "")</f>
        <v/>
      </c>
      <c r="C44" s="118" t="str">
        <f>IF(Soupisky!J41&lt;&gt;"", Soupisky!J41, "")</f>
        <v/>
      </c>
      <c r="D44" s="119" t="str">
        <f>IF(AND(A44&lt;&gt;"", Soupisky!E41 &lt;&gt; ""), Soupisky!E41, "")</f>
        <v/>
      </c>
      <c r="E44" s="56" t="str">
        <f>IF(ISNA(MATCH($B44,'2k - Výsledková listina'!$D:$D,0)),"",INDEX('2k - Výsledková listina'!$G:$H,MATCH($B44,'2k - Výsledková listina'!$D:$D,0),1))</f>
        <v/>
      </c>
      <c r="F44" s="57" t="str">
        <f>IF(ISNA(MATCH($B44,'2k - Výsledková listina'!$D:$D,0)),"",INDEX('2k - Výsledková listina'!$G:$H,MATCH($B44,'2k - Výsledková listina'!$D:$D,0),2))</f>
        <v/>
      </c>
      <c r="G44" s="56" t="str">
        <f>IF(ISNA(MATCH($B44,'2k - Výsledková listina'!$M:$M,0)),"",INDEX('2k - Výsledková listina'!$P:$Q,MATCH($B44,'2k - Výsledková listina'!$M:$M,0),1))</f>
        <v/>
      </c>
      <c r="H44" s="56" t="str">
        <f>IF(ISNA(MATCH($B44,'2k - Výsledková listina'!$M:$M,0)),"",INDEX('2k - Výsledková listina'!$P:$Q,MATCH($B44,'2k - Výsledková listina'!$M:$M,0),2))</f>
        <v/>
      </c>
      <c r="I44" s="56" t="str">
        <f t="shared" si="5"/>
        <v/>
      </c>
      <c r="J44" s="20" t="str">
        <f t="shared" si="6"/>
        <v/>
      </c>
      <c r="K44" s="20" t="str">
        <f t="shared" si="7"/>
        <v/>
      </c>
      <c r="L44" s="58" t="str">
        <f t="shared" si="8"/>
        <v/>
      </c>
      <c r="N44">
        <f t="shared" si="9"/>
        <v>0</v>
      </c>
    </row>
    <row r="45" spans="1:14" x14ac:dyDescent="0.25">
      <c r="A45" s="118">
        <f>IF(Soupisky!H42&lt;&gt;"", Soupisky!H42, "")</f>
        <v>3434</v>
      </c>
      <c r="B45" s="118" t="str">
        <f>IF(Soupisky!I42&lt;&gt;"", Soupisky!I42, "")</f>
        <v>Pokorný Roman ml.</v>
      </c>
      <c r="C45" s="118" t="str">
        <f>IF(Soupisky!J42&lt;&gt;"", Soupisky!J42, "")</f>
        <v>M</v>
      </c>
      <c r="D45" s="119" t="str">
        <f>IF(AND(A45&lt;&gt;"", Soupisky!E42 &lt;&gt; ""), Soupisky!E42, "")</f>
        <v>MO ČRS NOVÉ STRAŠECÍ - MAVER</v>
      </c>
      <c r="E45" s="56" t="str">
        <f>IF(ISNA(MATCH($B45,'2k - Výsledková listina'!$D:$D,0)),"",INDEX('2k - Výsledková listina'!$G:$H,MATCH($B45,'2k - Výsledková listina'!$D:$D,0),1))</f>
        <v/>
      </c>
      <c r="F45" s="57" t="str">
        <f>IF(ISNA(MATCH($B45,'2k - Výsledková listina'!$D:$D,0)),"",INDEX('2k - Výsledková listina'!$G:$H,MATCH($B45,'2k - Výsledková listina'!$D:$D,0),2))</f>
        <v/>
      </c>
      <c r="G45" s="56" t="str">
        <f>IF(ISNA(MATCH($B45,'2k - Výsledková listina'!$M:$M,0)),"",INDEX('2k - Výsledková listina'!$P:$Q,MATCH($B45,'2k - Výsledková listina'!$M:$M,0),1))</f>
        <v/>
      </c>
      <c r="H45" s="56" t="str">
        <f>IF(ISNA(MATCH($B45,'2k - Výsledková listina'!$M:$M,0)),"",INDEX('2k - Výsledková listina'!$P:$Q,MATCH($B45,'2k - Výsledková listina'!$M:$M,0),2))</f>
        <v/>
      </c>
      <c r="I45" s="56">
        <f t="shared" si="5"/>
        <v>0</v>
      </c>
      <c r="J45" s="20" t="str">
        <f t="shared" si="6"/>
        <v/>
      </c>
      <c r="K45" s="20" t="str">
        <f t="shared" si="7"/>
        <v/>
      </c>
      <c r="L45" s="58" t="str">
        <f t="shared" si="8"/>
        <v/>
      </c>
      <c r="N45">
        <f t="shared" si="9"/>
        <v>1</v>
      </c>
    </row>
    <row r="46" spans="1:14" x14ac:dyDescent="0.25">
      <c r="A46" s="118">
        <f>IF(Soupisky!H43&lt;&gt;"", Soupisky!H43, "")</f>
        <v>55</v>
      </c>
      <c r="B46" s="118" t="str">
        <f>IF(Soupisky!I43&lt;&gt;"", Soupisky!I43, "")</f>
        <v>Syrovátka Pavel</v>
      </c>
      <c r="C46" s="118" t="str">
        <f>IF(Soupisky!J43&lt;&gt;"", Soupisky!J43, "")</f>
        <v>M</v>
      </c>
      <c r="D46" s="119" t="str">
        <f>IF(AND(A46&lt;&gt;"", Soupisky!E43 &lt;&gt; ""), Soupisky!E43, "")</f>
        <v>MO ČRS NOVÉ STRAŠECÍ - MAVER</v>
      </c>
      <c r="E46" s="56" t="str">
        <f>IF(ISNA(MATCH($B46,'2k - Výsledková listina'!$D:$D,0)),"",INDEX('2k - Výsledková listina'!$G:$H,MATCH($B46,'2k - Výsledková listina'!$D:$D,0),1))</f>
        <v/>
      </c>
      <c r="F46" s="57" t="str">
        <f>IF(ISNA(MATCH($B46,'2k - Výsledková listina'!$D:$D,0)),"",INDEX('2k - Výsledková listina'!$G:$H,MATCH($B46,'2k - Výsledková listina'!$D:$D,0),2))</f>
        <v/>
      </c>
      <c r="G46" s="56" t="str">
        <f>IF(ISNA(MATCH($B46,'2k - Výsledková listina'!$M:$M,0)),"",INDEX('2k - Výsledková listina'!$P:$Q,MATCH($B46,'2k - Výsledková listina'!$M:$M,0),1))</f>
        <v/>
      </c>
      <c r="H46" s="56" t="str">
        <f>IF(ISNA(MATCH($B46,'2k - Výsledková listina'!$M:$M,0)),"",INDEX('2k - Výsledková listina'!$P:$Q,MATCH($B46,'2k - Výsledková listina'!$M:$M,0),2))</f>
        <v/>
      </c>
      <c r="I46" s="56">
        <f t="shared" si="5"/>
        <v>0</v>
      </c>
      <c r="J46" s="20" t="str">
        <f t="shared" si="6"/>
        <v/>
      </c>
      <c r="K46" s="20" t="str">
        <f t="shared" si="7"/>
        <v/>
      </c>
      <c r="L46" s="58" t="str">
        <f t="shared" si="8"/>
        <v/>
      </c>
      <c r="N46">
        <f t="shared" si="9"/>
        <v>1</v>
      </c>
    </row>
    <row r="47" spans="1:14" x14ac:dyDescent="0.25">
      <c r="A47" s="118">
        <f>IF(Soupisky!H44&lt;&gt;"", Soupisky!H44, "")</f>
        <v>1803</v>
      </c>
      <c r="B47" s="118" t="str">
        <f>IF(Soupisky!I44&lt;&gt;"", Soupisky!I44, "")</f>
        <v>Bačinová Barbora</v>
      </c>
      <c r="C47" s="118" t="str">
        <f>IF(Soupisky!J44&lt;&gt;"", Soupisky!J44, "")</f>
        <v>U25Ž</v>
      </c>
      <c r="D47" s="119" t="str">
        <f>IF(AND(A47&lt;&gt;"", Soupisky!E44 &lt;&gt; ""), Soupisky!E44, "")</f>
        <v>MO ČRS NOVÉ STRAŠECÍ - MAVER</v>
      </c>
      <c r="E47" s="56" t="str">
        <f>IF(ISNA(MATCH($B47,'2k - Výsledková listina'!$D:$D,0)),"",INDEX('2k - Výsledková listina'!$G:$H,MATCH($B47,'2k - Výsledková listina'!$D:$D,0),1))</f>
        <v/>
      </c>
      <c r="F47" s="57" t="str">
        <f>IF(ISNA(MATCH($B47,'2k - Výsledková listina'!$D:$D,0)),"",INDEX('2k - Výsledková listina'!$G:$H,MATCH($B47,'2k - Výsledková listina'!$D:$D,0),2))</f>
        <v/>
      </c>
      <c r="G47" s="56" t="str">
        <f>IF(ISNA(MATCH($B47,'2k - Výsledková listina'!$M:$M,0)),"",INDEX('2k - Výsledková listina'!$P:$Q,MATCH($B47,'2k - Výsledková listina'!$M:$M,0),1))</f>
        <v/>
      </c>
      <c r="H47" s="56" t="str">
        <f>IF(ISNA(MATCH($B47,'2k - Výsledková listina'!$M:$M,0)),"",INDEX('2k - Výsledková listina'!$P:$Q,MATCH($B47,'2k - Výsledková listina'!$M:$M,0),2))</f>
        <v/>
      </c>
      <c r="I47" s="56">
        <f t="shared" si="5"/>
        <v>0</v>
      </c>
      <c r="J47" s="20" t="str">
        <f t="shared" si="6"/>
        <v/>
      </c>
      <c r="K47" s="20" t="str">
        <f t="shared" si="7"/>
        <v/>
      </c>
      <c r="L47" s="58" t="str">
        <f t="shared" si="8"/>
        <v/>
      </c>
      <c r="N47">
        <f t="shared" si="9"/>
        <v>1</v>
      </c>
    </row>
    <row r="48" spans="1:14" x14ac:dyDescent="0.25">
      <c r="A48" s="118">
        <f>IF(Soupisky!H45&lt;&gt;"", Soupisky!H45, "")</f>
        <v>2216</v>
      </c>
      <c r="B48" s="118" t="str">
        <f>IF(Soupisky!I45&lt;&gt;"", Soupisky!I45, "")</f>
        <v>Pokorný Ondřej</v>
      </c>
      <c r="C48" s="118" t="str">
        <f>IF(Soupisky!J45&lt;&gt;"", Soupisky!J45, "")</f>
        <v>U25</v>
      </c>
      <c r="D48" s="119" t="str">
        <f>IF(AND(A48&lt;&gt;"", Soupisky!E45 &lt;&gt; ""), Soupisky!E45, "")</f>
        <v>MO ČRS NOVÉ STRAŠECÍ - MAVER</v>
      </c>
      <c r="E48" s="56" t="str">
        <f>IF(ISNA(MATCH($B48,'2k - Výsledková listina'!$D:$D,0)),"",INDEX('2k - Výsledková listina'!$G:$H,MATCH($B48,'2k - Výsledková listina'!$D:$D,0),1))</f>
        <v/>
      </c>
      <c r="F48" s="57" t="str">
        <f>IF(ISNA(MATCH($B48,'2k - Výsledková listina'!$D:$D,0)),"",INDEX('2k - Výsledková listina'!$G:$H,MATCH($B48,'2k - Výsledková listina'!$D:$D,0),2))</f>
        <v/>
      </c>
      <c r="G48" s="56" t="str">
        <f>IF(ISNA(MATCH($B48,'2k - Výsledková listina'!$M:$M,0)),"",INDEX('2k - Výsledková listina'!$P:$Q,MATCH($B48,'2k - Výsledková listina'!$M:$M,0),1))</f>
        <v/>
      </c>
      <c r="H48" s="56" t="str">
        <f>IF(ISNA(MATCH($B48,'2k - Výsledková listina'!$M:$M,0)),"",INDEX('2k - Výsledková listina'!$P:$Q,MATCH($B48,'2k - Výsledková listina'!$M:$M,0),2))</f>
        <v/>
      </c>
      <c r="I48" s="56">
        <f t="shared" si="5"/>
        <v>0</v>
      </c>
      <c r="J48" s="171" t="str">
        <f t="shared" si="6"/>
        <v/>
      </c>
      <c r="K48" s="20" t="str">
        <f t="shared" si="7"/>
        <v/>
      </c>
      <c r="L48" s="58" t="str">
        <f t="shared" si="8"/>
        <v/>
      </c>
      <c r="N48">
        <f t="shared" si="9"/>
        <v>1</v>
      </c>
    </row>
    <row r="49" spans="1:14" x14ac:dyDescent="0.25">
      <c r="A49" s="118">
        <f>IF(Soupisky!H46&lt;&gt;"", Soupisky!H46, "")</f>
        <v>3597</v>
      </c>
      <c r="B49" s="118" t="str">
        <f>IF(Soupisky!I46&lt;&gt;"", Soupisky!I46, "")</f>
        <v>Svatek Šimon</v>
      </c>
      <c r="C49" s="118" t="str">
        <f>IF(Soupisky!J46&lt;&gt;"", Soupisky!J46, "")</f>
        <v>U20</v>
      </c>
      <c r="D49" s="119" t="str">
        <f>IF(AND(A49&lt;&gt;"", Soupisky!E46 &lt;&gt; ""), Soupisky!E46, "")</f>
        <v>MO ČRS NOVÉ STRAŠECÍ - MAVER</v>
      </c>
      <c r="E49" s="56" t="str">
        <f>IF(ISNA(MATCH($B49,'2k - Výsledková listina'!$D:$D,0)),"",INDEX('2k - Výsledková listina'!$G:$H,MATCH($B49,'2k - Výsledková listina'!$D:$D,0),1))</f>
        <v/>
      </c>
      <c r="F49" s="57" t="str">
        <f>IF(ISNA(MATCH($B49,'2k - Výsledková listina'!$D:$D,0)),"",INDEX('2k - Výsledková listina'!$G:$H,MATCH($B49,'2k - Výsledková listina'!$D:$D,0),2))</f>
        <v/>
      </c>
      <c r="G49" s="56" t="str">
        <f>IF(ISNA(MATCH($B49,'2k - Výsledková listina'!$M:$M,0)),"",INDEX('2k - Výsledková listina'!$P:$Q,MATCH($B49,'2k - Výsledková listina'!$M:$M,0),1))</f>
        <v/>
      </c>
      <c r="H49" s="56" t="str">
        <f>IF(ISNA(MATCH($B49,'2k - Výsledková listina'!$M:$M,0)),"",INDEX('2k - Výsledková listina'!$P:$Q,MATCH($B49,'2k - Výsledková listina'!$M:$M,0),2))</f>
        <v/>
      </c>
      <c r="I49" s="56">
        <f t="shared" si="5"/>
        <v>0</v>
      </c>
      <c r="J49" s="171" t="str">
        <f t="shared" si="6"/>
        <v/>
      </c>
      <c r="K49" s="20" t="str">
        <f t="shared" si="7"/>
        <v/>
      </c>
      <c r="L49" s="58" t="str">
        <f t="shared" si="8"/>
        <v/>
      </c>
      <c r="N49">
        <f t="shared" si="9"/>
        <v>1</v>
      </c>
    </row>
    <row r="50" spans="1:14" x14ac:dyDescent="0.25">
      <c r="A50" s="118">
        <f>IF(Soupisky!H47&lt;&gt;"", Soupisky!H47, "")</f>
        <v>2552</v>
      </c>
      <c r="B50" s="118" t="str">
        <f>IF(Soupisky!I47&lt;&gt;"", Soupisky!I47, "")</f>
        <v>Toužimský Jakub</v>
      </c>
      <c r="C50" s="118" t="str">
        <f>IF(Soupisky!J47&lt;&gt;"", Soupisky!J47, "")</f>
        <v>U25</v>
      </c>
      <c r="D50" s="119" t="str">
        <f>IF(AND(A50&lt;&gt;"", Soupisky!E47 &lt;&gt; ""), Soupisky!E47, "")</f>
        <v>MO ČRS NOVÉ STRAŠECÍ - MAVER</v>
      </c>
      <c r="E50" s="56" t="str">
        <f>IF(ISNA(MATCH($B50,'2k - Výsledková listina'!$D:$D,0)),"",INDEX('2k - Výsledková listina'!$G:$H,MATCH($B50,'2k - Výsledková listina'!$D:$D,0),1))</f>
        <v/>
      </c>
      <c r="F50" s="57" t="str">
        <f>IF(ISNA(MATCH($B50,'2k - Výsledková listina'!$D:$D,0)),"",INDEX('2k - Výsledková listina'!$G:$H,MATCH($B50,'2k - Výsledková listina'!$D:$D,0),2))</f>
        <v/>
      </c>
      <c r="G50" s="56" t="str">
        <f>IF(ISNA(MATCH($B50,'2k - Výsledková listina'!$M:$M,0)),"",INDEX('2k - Výsledková listina'!$P:$Q,MATCH($B50,'2k - Výsledková listina'!$M:$M,0),1))</f>
        <v/>
      </c>
      <c r="H50" s="56" t="str">
        <f>IF(ISNA(MATCH($B50,'2k - Výsledková listina'!$M:$M,0)),"",INDEX('2k - Výsledková listina'!$P:$Q,MATCH($B50,'2k - Výsledková listina'!$M:$M,0),2))</f>
        <v/>
      </c>
      <c r="I50" s="56">
        <f t="shared" si="5"/>
        <v>0</v>
      </c>
      <c r="J50" s="171" t="str">
        <f t="shared" si="6"/>
        <v/>
      </c>
      <c r="K50" s="20" t="str">
        <f t="shared" si="7"/>
        <v/>
      </c>
      <c r="L50" s="58" t="str">
        <f t="shared" si="8"/>
        <v/>
      </c>
      <c r="N50">
        <f t="shared" si="9"/>
        <v>1</v>
      </c>
    </row>
    <row r="51" spans="1:14" x14ac:dyDescent="0.25">
      <c r="A51" s="118">
        <f>IF(Soupisky!H48&lt;&gt;"", Soupisky!H48, "")</f>
        <v>190</v>
      </c>
      <c r="B51" s="118" t="str">
        <f>IF(Soupisky!I48&lt;&gt;"", Soupisky!I48, "")</f>
        <v>Pokorný Roman st.</v>
      </c>
      <c r="C51" s="118" t="str">
        <f>IF(Soupisky!J48&lt;&gt;"", Soupisky!J48, "")</f>
        <v>M</v>
      </c>
      <c r="D51" s="119" t="str">
        <f>IF(AND(A51&lt;&gt;"", Soupisky!E48 &lt;&gt; ""), Soupisky!E48, "")</f>
        <v>MO ČRS NOVÉ STRAŠECÍ - MAVER</v>
      </c>
      <c r="E51" s="56" t="str">
        <f>IF(ISNA(MATCH($B51,'2k - Výsledková listina'!$D:$D,0)),"",INDEX('2k - Výsledková listina'!$G:$H,MATCH($B51,'2k - Výsledková listina'!$D:$D,0),1))</f>
        <v/>
      </c>
      <c r="F51" s="57" t="str">
        <f>IF(ISNA(MATCH($B51,'2k - Výsledková listina'!$D:$D,0)),"",INDEX('2k - Výsledková listina'!$G:$H,MATCH($B51,'2k - Výsledková listina'!$D:$D,0),2))</f>
        <v/>
      </c>
      <c r="G51" s="56" t="str">
        <f>IF(ISNA(MATCH($B51,'2k - Výsledková listina'!$M:$M,0)),"",INDEX('2k - Výsledková listina'!$P:$Q,MATCH($B51,'2k - Výsledková listina'!$M:$M,0),1))</f>
        <v/>
      </c>
      <c r="H51" s="56" t="str">
        <f>IF(ISNA(MATCH($B51,'2k - Výsledková listina'!$M:$M,0)),"",INDEX('2k - Výsledková listina'!$P:$Q,MATCH($B51,'2k - Výsledková listina'!$M:$M,0),2))</f>
        <v/>
      </c>
      <c r="I51" s="56">
        <f t="shared" si="5"/>
        <v>0</v>
      </c>
      <c r="J51" s="171" t="str">
        <f t="shared" si="6"/>
        <v/>
      </c>
      <c r="K51" s="20" t="str">
        <f t="shared" si="7"/>
        <v/>
      </c>
      <c r="L51" s="58" t="str">
        <f t="shared" si="8"/>
        <v/>
      </c>
      <c r="N51">
        <f t="shared" si="9"/>
        <v>1</v>
      </c>
    </row>
    <row r="52" spans="1:14" x14ac:dyDescent="0.25">
      <c r="A52" s="118">
        <f>IF(Soupisky!H49&lt;&gt;"", Soupisky!H49, "")</f>
        <v>631</v>
      </c>
      <c r="B52" s="118" t="str">
        <f>IF(Soupisky!I49&lt;&gt;"", Soupisky!I49, "")</f>
        <v>Bačina Zbyněk</v>
      </c>
      <c r="C52" s="118" t="str">
        <f>IF(Soupisky!J49&lt;&gt;"", Soupisky!J49, "")</f>
        <v>M</v>
      </c>
      <c r="D52" s="119" t="str">
        <f>IF(AND(A52&lt;&gt;"", Soupisky!E49 &lt;&gt; ""), Soupisky!E49, "")</f>
        <v>MO ČRS NOVÉ STRAŠECÍ - MAVER</v>
      </c>
      <c r="E52" s="56" t="str">
        <f>IF(ISNA(MATCH($B52,'2k - Výsledková listina'!$D:$D,0)),"",INDEX('2k - Výsledková listina'!$G:$H,MATCH($B52,'2k - Výsledková listina'!$D:$D,0),1))</f>
        <v/>
      </c>
      <c r="F52" s="57" t="str">
        <f>IF(ISNA(MATCH($B52,'2k - Výsledková listina'!$D:$D,0)),"",INDEX('2k - Výsledková listina'!$G:$H,MATCH($B52,'2k - Výsledková listina'!$D:$D,0),2))</f>
        <v/>
      </c>
      <c r="G52" s="56" t="str">
        <f>IF(ISNA(MATCH($B52,'2k - Výsledková listina'!$M:$M,0)),"",INDEX('2k - Výsledková listina'!$P:$Q,MATCH($B52,'2k - Výsledková listina'!$M:$M,0),1))</f>
        <v/>
      </c>
      <c r="H52" s="56" t="str">
        <f>IF(ISNA(MATCH($B52,'2k - Výsledková listina'!$M:$M,0)),"",INDEX('2k - Výsledková listina'!$P:$Q,MATCH($B52,'2k - Výsledková listina'!$M:$M,0),2))</f>
        <v/>
      </c>
      <c r="I52" s="56">
        <f t="shared" si="5"/>
        <v>0</v>
      </c>
      <c r="J52" s="171" t="str">
        <f t="shared" si="6"/>
        <v/>
      </c>
      <c r="K52" s="20" t="str">
        <f t="shared" si="7"/>
        <v/>
      </c>
      <c r="L52" s="58" t="str">
        <f t="shared" si="8"/>
        <v/>
      </c>
      <c r="N52">
        <f t="shared" si="9"/>
        <v>1</v>
      </c>
    </row>
    <row r="53" spans="1:14" x14ac:dyDescent="0.25">
      <c r="A53" s="118">
        <f>IF(Soupisky!H50&lt;&gt;"", Soupisky!H50, "")</f>
        <v>1890</v>
      </c>
      <c r="B53" s="118" t="str">
        <f>IF(Soupisky!I50&lt;&gt;"", Soupisky!I50, "")</f>
        <v>Wachtl Hynek</v>
      </c>
      <c r="C53" s="118" t="str">
        <f>IF(Soupisky!J50&lt;&gt;"", Soupisky!J50, "")</f>
        <v>M</v>
      </c>
      <c r="D53" s="119" t="str">
        <f>IF(AND(A53&lt;&gt;"", Soupisky!E50 &lt;&gt; ""), Soupisky!E50, "")</f>
        <v>MO ČRS NOVÉ STRAŠECÍ - MAVER</v>
      </c>
      <c r="E53" s="56" t="str">
        <f>IF(ISNA(MATCH($B53,'2k - Výsledková listina'!$D:$D,0)),"",INDEX('2k - Výsledková listina'!$G:$H,MATCH($B53,'2k - Výsledková listina'!$D:$D,0),1))</f>
        <v/>
      </c>
      <c r="F53" s="57" t="str">
        <f>IF(ISNA(MATCH($B53,'2k - Výsledková listina'!$D:$D,0)),"",INDEX('2k - Výsledková listina'!$G:$H,MATCH($B53,'2k - Výsledková listina'!$D:$D,0),2))</f>
        <v/>
      </c>
      <c r="G53" s="56" t="str">
        <f>IF(ISNA(MATCH($B53,'2k - Výsledková listina'!$M:$M,0)),"",INDEX('2k - Výsledková listina'!$P:$Q,MATCH($B53,'2k - Výsledková listina'!$M:$M,0),1))</f>
        <v/>
      </c>
      <c r="H53" s="56" t="str">
        <f>IF(ISNA(MATCH($B53,'2k - Výsledková listina'!$M:$M,0)),"",INDEX('2k - Výsledková listina'!$P:$Q,MATCH($B53,'2k - Výsledková listina'!$M:$M,0),2))</f>
        <v/>
      </c>
      <c r="I53" s="56">
        <f t="shared" si="5"/>
        <v>0</v>
      </c>
      <c r="J53" s="171" t="str">
        <f t="shared" si="6"/>
        <v/>
      </c>
      <c r="K53" s="20" t="str">
        <f t="shared" si="7"/>
        <v/>
      </c>
      <c r="L53" s="58" t="str">
        <f t="shared" si="8"/>
        <v/>
      </c>
      <c r="N53">
        <f t="shared" si="9"/>
        <v>1</v>
      </c>
    </row>
    <row r="54" spans="1:14" x14ac:dyDescent="0.25">
      <c r="A54" s="118">
        <f>IF(Soupisky!H51&lt;&gt;"", Soupisky!H51, "")</f>
        <v>3780</v>
      </c>
      <c r="B54" s="118" t="str">
        <f>IF(Soupisky!I51&lt;&gt;"", Soupisky!I51, "")</f>
        <v>RICHTER DAMON</v>
      </c>
      <c r="C54" s="118" t="str">
        <f>IF(Soupisky!J51&lt;&gt;"", Soupisky!J51, "")</f>
        <v>U20</v>
      </c>
      <c r="D54" s="119" t="str">
        <f>IF(AND(A54&lt;&gt;"", Soupisky!E51 &lt;&gt; ""), Soupisky!E51, "")</f>
        <v>MO ČRS NOVÉ STRAŠECÍ - MAVER</v>
      </c>
      <c r="E54" s="56" t="str">
        <f>IF(ISNA(MATCH($B54,'2k - Výsledková listina'!$D:$D,0)),"",INDEX('2k - Výsledková listina'!$G:$H,MATCH($B54,'2k - Výsledková listina'!$D:$D,0),1))</f>
        <v/>
      </c>
      <c r="F54" s="57" t="str">
        <f>IF(ISNA(MATCH($B54,'2k - Výsledková listina'!$D:$D,0)),"",INDEX('2k - Výsledková listina'!$G:$H,MATCH($B54,'2k - Výsledková listina'!$D:$D,0),2))</f>
        <v/>
      </c>
      <c r="G54" s="56" t="str">
        <f>IF(ISNA(MATCH($B54,'2k - Výsledková listina'!$M:$M,0)),"",INDEX('2k - Výsledková listina'!$P:$Q,MATCH($B54,'2k - Výsledková listina'!$M:$M,0),1))</f>
        <v/>
      </c>
      <c r="H54" s="56" t="str">
        <f>IF(ISNA(MATCH($B54,'2k - Výsledková listina'!$M:$M,0)),"",INDEX('2k - Výsledková listina'!$P:$Q,MATCH($B54,'2k - Výsledková listina'!$M:$M,0),2))</f>
        <v/>
      </c>
      <c r="I54" s="56">
        <f t="shared" si="5"/>
        <v>0</v>
      </c>
      <c r="J54" s="20" t="str">
        <f t="shared" si="6"/>
        <v/>
      </c>
      <c r="K54" s="20" t="str">
        <f t="shared" si="7"/>
        <v/>
      </c>
      <c r="L54" s="58" t="str">
        <f t="shared" si="8"/>
        <v/>
      </c>
      <c r="N54">
        <f t="shared" si="9"/>
        <v>1</v>
      </c>
    </row>
    <row r="55" spans="1:14" x14ac:dyDescent="0.25">
      <c r="A55" s="118">
        <f>IF(Soupisky!H52&lt;&gt;"", Soupisky!H52, "")</f>
        <v>3771</v>
      </c>
      <c r="B55" s="118" t="str">
        <f>IF(Soupisky!I52&lt;&gt;"", Soupisky!I52, "")</f>
        <v>Martínek Ondřej</v>
      </c>
      <c r="C55" s="118" t="str">
        <f>IF(Soupisky!J52&lt;&gt;"", Soupisky!J52, "")</f>
        <v>U20</v>
      </c>
      <c r="D55" s="119" t="str">
        <f>IF(AND(A55&lt;&gt;"", Soupisky!E52 &lt;&gt; ""), Soupisky!E52, "")</f>
        <v>MO ČRS NOVÉ STRAŠECÍ - MAVER</v>
      </c>
      <c r="E55" s="56" t="str">
        <f>IF(ISNA(MATCH($B55,'2k - Výsledková listina'!$D:$D,0)),"",INDEX('2k - Výsledková listina'!$G:$H,MATCH($B55,'2k - Výsledková listina'!$D:$D,0),1))</f>
        <v/>
      </c>
      <c r="F55" s="57" t="str">
        <f>IF(ISNA(MATCH($B55,'2k - Výsledková listina'!$D:$D,0)),"",INDEX('2k - Výsledková listina'!$G:$H,MATCH($B55,'2k - Výsledková listina'!$D:$D,0),2))</f>
        <v/>
      </c>
      <c r="G55" s="56" t="str">
        <f>IF(ISNA(MATCH($B55,'2k - Výsledková listina'!$M:$M,0)),"",INDEX('2k - Výsledková listina'!$P:$Q,MATCH($B55,'2k - Výsledková listina'!$M:$M,0),1))</f>
        <v/>
      </c>
      <c r="H55" s="56" t="str">
        <f>IF(ISNA(MATCH($B55,'2k - Výsledková listina'!$M:$M,0)),"",INDEX('2k - Výsledková listina'!$P:$Q,MATCH($B55,'2k - Výsledková listina'!$M:$M,0),2))</f>
        <v/>
      </c>
      <c r="I55" s="56">
        <f t="shared" si="5"/>
        <v>0</v>
      </c>
      <c r="J55" s="20" t="str">
        <f t="shared" si="6"/>
        <v/>
      </c>
      <c r="K55" s="20" t="str">
        <f t="shared" si="7"/>
        <v/>
      </c>
      <c r="L55" s="58" t="str">
        <f t="shared" si="8"/>
        <v/>
      </c>
      <c r="N55">
        <f t="shared" si="9"/>
        <v>1</v>
      </c>
    </row>
    <row r="56" spans="1:14" x14ac:dyDescent="0.25">
      <c r="A56" s="118" t="str">
        <f>IF(Soupisky!H53&lt;&gt;"", Soupisky!H53, "")</f>
        <v/>
      </c>
      <c r="B56" s="118" t="str">
        <f>IF(Soupisky!I53&lt;&gt;"", Soupisky!I53, "")</f>
        <v/>
      </c>
      <c r="C56" s="118" t="str">
        <f>IF(Soupisky!J53&lt;&gt;"", Soupisky!J53, "")</f>
        <v/>
      </c>
      <c r="D56" s="119" t="str">
        <f>IF(AND(A56&lt;&gt;"", Soupisky!E53 &lt;&gt; ""), Soupisky!E53, "")</f>
        <v/>
      </c>
      <c r="E56" s="56" t="str">
        <f>IF(ISNA(MATCH($B56,'2k - Výsledková listina'!$D:$D,0)),"",INDEX('2k - Výsledková listina'!$G:$H,MATCH($B56,'2k - Výsledková listina'!$D:$D,0),1))</f>
        <v/>
      </c>
      <c r="F56" s="57" t="str">
        <f>IF(ISNA(MATCH($B56,'2k - Výsledková listina'!$D:$D,0)),"",INDEX('2k - Výsledková listina'!$G:$H,MATCH($B56,'2k - Výsledková listina'!$D:$D,0),2))</f>
        <v/>
      </c>
      <c r="G56" s="56" t="str">
        <f>IF(ISNA(MATCH($B56,'2k - Výsledková listina'!$M:$M,0)),"",INDEX('2k - Výsledková listina'!$P:$Q,MATCH($B56,'2k - Výsledková listina'!$M:$M,0),1))</f>
        <v/>
      </c>
      <c r="H56" s="56" t="str">
        <f>IF(ISNA(MATCH($B56,'2k - Výsledková listina'!$M:$M,0)),"",INDEX('2k - Výsledková listina'!$P:$Q,MATCH($B56,'2k - Výsledková listina'!$M:$M,0),2))</f>
        <v/>
      </c>
      <c r="I56" s="56" t="str">
        <f t="shared" si="5"/>
        <v/>
      </c>
      <c r="J56" s="171" t="str">
        <f t="shared" si="6"/>
        <v/>
      </c>
      <c r="K56" s="20" t="str">
        <f t="shared" si="7"/>
        <v/>
      </c>
      <c r="L56" s="58" t="str">
        <f t="shared" si="8"/>
        <v/>
      </c>
      <c r="N56">
        <f t="shared" si="9"/>
        <v>0</v>
      </c>
    </row>
    <row r="57" spans="1:14" x14ac:dyDescent="0.25">
      <c r="A57" s="118" t="str">
        <f>IF(Soupisky!H54&lt;&gt;"", Soupisky!H54, "")</f>
        <v/>
      </c>
      <c r="B57" s="118" t="str">
        <f>IF(Soupisky!I54&lt;&gt;"", Soupisky!I54, "")</f>
        <v/>
      </c>
      <c r="C57" s="118" t="str">
        <f>IF(Soupisky!J54&lt;&gt;"", Soupisky!J54, "")</f>
        <v/>
      </c>
      <c r="D57" s="119" t="str">
        <f>IF(AND(A57&lt;&gt;"", Soupisky!E54 &lt;&gt; ""), Soupisky!E54, "")</f>
        <v/>
      </c>
      <c r="E57" s="56" t="str">
        <f>IF(ISNA(MATCH($B57,'2k - Výsledková listina'!$D:$D,0)),"",INDEX('2k - Výsledková listina'!$G:$H,MATCH($B57,'2k - Výsledková listina'!$D:$D,0),1))</f>
        <v/>
      </c>
      <c r="F57" s="57" t="str">
        <f>IF(ISNA(MATCH($B57,'2k - Výsledková listina'!$D:$D,0)),"",INDEX('2k - Výsledková listina'!$G:$H,MATCH($B57,'2k - Výsledková listina'!$D:$D,0),2))</f>
        <v/>
      </c>
      <c r="G57" s="56" t="str">
        <f>IF(ISNA(MATCH($B57,'2k - Výsledková listina'!$M:$M,0)),"",INDEX('2k - Výsledková listina'!$P:$Q,MATCH($B57,'2k - Výsledková listina'!$M:$M,0),1))</f>
        <v/>
      </c>
      <c r="H57" s="56" t="str">
        <f>IF(ISNA(MATCH($B57,'2k - Výsledková listina'!$M:$M,0)),"",INDEX('2k - Výsledková listina'!$P:$Q,MATCH($B57,'2k - Výsledková listina'!$M:$M,0),2))</f>
        <v/>
      </c>
      <c r="I57" s="56" t="str">
        <f t="shared" si="5"/>
        <v/>
      </c>
      <c r="J57" s="20" t="str">
        <f t="shared" si="6"/>
        <v/>
      </c>
      <c r="K57" s="20" t="str">
        <f t="shared" si="7"/>
        <v/>
      </c>
      <c r="L57" s="58" t="str">
        <f t="shared" si="8"/>
        <v/>
      </c>
      <c r="N57">
        <f t="shared" si="9"/>
        <v>0</v>
      </c>
    </row>
    <row r="58" spans="1:14" x14ac:dyDescent="0.25">
      <c r="A58" s="118">
        <f>IF(Soupisky!H55&lt;&gt;"", Soupisky!H55, "")</f>
        <v>2829</v>
      </c>
      <c r="B58" s="118" t="str">
        <f>IF(Soupisky!I55&lt;&gt;"", Soupisky!I55, "")</f>
        <v>Flanderka Aleš</v>
      </c>
      <c r="C58" s="118" t="str">
        <f>IF(Soupisky!J55&lt;&gt;"", Soupisky!J55, "")</f>
        <v>M</v>
      </c>
      <c r="D58" s="119" t="str">
        <f>IF(AND(A58&lt;&gt;"", Soupisky!E55 &lt;&gt; ""), Soupisky!E55, "")</f>
        <v>MO Kolín RIVE</v>
      </c>
      <c r="E58" s="56" t="str">
        <f>IF(ISNA(MATCH($B58,'2k - Výsledková listina'!$D:$D,0)),"",INDEX('2k - Výsledková listina'!$G:$H,MATCH($B58,'2k - Výsledková listina'!$D:$D,0),1))</f>
        <v/>
      </c>
      <c r="F58" s="57" t="str">
        <f>IF(ISNA(MATCH($B58,'2k - Výsledková listina'!$D:$D,0)),"",INDEX('2k - Výsledková listina'!$G:$H,MATCH($B58,'2k - Výsledková listina'!$D:$D,0),2))</f>
        <v/>
      </c>
      <c r="G58" s="56" t="str">
        <f>IF(ISNA(MATCH($B58,'2k - Výsledková listina'!$M:$M,0)),"",INDEX('2k - Výsledková listina'!$P:$Q,MATCH($B58,'2k - Výsledková listina'!$M:$M,0),1))</f>
        <v/>
      </c>
      <c r="H58" s="56" t="str">
        <f>IF(ISNA(MATCH($B58,'2k - Výsledková listina'!$M:$M,0)),"",INDEX('2k - Výsledková listina'!$P:$Q,MATCH($B58,'2k - Výsledková listina'!$M:$M,0),2))</f>
        <v/>
      </c>
      <c r="I58" s="56">
        <f t="shared" si="5"/>
        <v>0</v>
      </c>
      <c r="J58" s="20" t="str">
        <f t="shared" si="6"/>
        <v/>
      </c>
      <c r="K58" s="20" t="str">
        <f t="shared" si="7"/>
        <v/>
      </c>
      <c r="L58" s="58" t="str">
        <f t="shared" si="8"/>
        <v/>
      </c>
      <c r="N58">
        <f t="shared" si="9"/>
        <v>1</v>
      </c>
    </row>
    <row r="59" spans="1:14" x14ac:dyDescent="0.25">
      <c r="A59" s="118">
        <f>IF(Soupisky!H56&lt;&gt;"", Soupisky!H56, "")</f>
        <v>2922</v>
      </c>
      <c r="B59" s="118" t="str">
        <f>IF(Soupisky!I56&lt;&gt;"", Soupisky!I56, "")</f>
        <v>Ing. Flanderka Michal</v>
      </c>
      <c r="C59" s="118" t="str">
        <f>IF(Soupisky!J56&lt;&gt;"", Soupisky!J56, "")</f>
        <v>M</v>
      </c>
      <c r="D59" s="119" t="str">
        <f>IF(AND(A59&lt;&gt;"", Soupisky!E56 &lt;&gt; ""), Soupisky!E56, "")</f>
        <v>MO Kolín RIVE</v>
      </c>
      <c r="E59" s="56" t="str">
        <f>IF(ISNA(MATCH($B59,'2k - Výsledková listina'!$D:$D,0)),"",INDEX('2k - Výsledková listina'!$G:$H,MATCH($B59,'2k - Výsledková listina'!$D:$D,0),1))</f>
        <v/>
      </c>
      <c r="F59" s="57" t="str">
        <f>IF(ISNA(MATCH($B59,'2k - Výsledková listina'!$D:$D,0)),"",INDEX('2k - Výsledková listina'!$G:$H,MATCH($B59,'2k - Výsledková listina'!$D:$D,0),2))</f>
        <v/>
      </c>
      <c r="G59" s="56" t="str">
        <f>IF(ISNA(MATCH($B59,'2k - Výsledková listina'!$M:$M,0)),"",INDEX('2k - Výsledková listina'!$P:$Q,MATCH($B59,'2k - Výsledková listina'!$M:$M,0),1))</f>
        <v/>
      </c>
      <c r="H59" s="56" t="str">
        <f>IF(ISNA(MATCH($B59,'2k - Výsledková listina'!$M:$M,0)),"",INDEX('2k - Výsledková listina'!$P:$Q,MATCH($B59,'2k - Výsledková listina'!$M:$M,0),2))</f>
        <v/>
      </c>
      <c r="I59" s="56">
        <f t="shared" si="5"/>
        <v>0</v>
      </c>
      <c r="J59" s="20" t="str">
        <f t="shared" si="6"/>
        <v/>
      </c>
      <c r="K59" s="20" t="str">
        <f t="shared" si="7"/>
        <v/>
      </c>
      <c r="L59" s="58" t="str">
        <f t="shared" si="8"/>
        <v/>
      </c>
      <c r="N59">
        <f t="shared" si="9"/>
        <v>1</v>
      </c>
    </row>
    <row r="60" spans="1:14" x14ac:dyDescent="0.25">
      <c r="A60" s="118">
        <f>IF(Soupisky!H57&lt;&gt;"", Soupisky!H57, "")</f>
        <v>1997</v>
      </c>
      <c r="B60" s="118" t="str">
        <f>IF(Soupisky!I57&lt;&gt;"", Soupisky!I57, "")</f>
        <v>Hlavatý David</v>
      </c>
      <c r="C60" s="118" t="str">
        <f>IF(Soupisky!J57&lt;&gt;"", Soupisky!J57, "")</f>
        <v>M</v>
      </c>
      <c r="D60" s="119" t="str">
        <f>IF(AND(A60&lt;&gt;"", Soupisky!E57 &lt;&gt; ""), Soupisky!E57, "")</f>
        <v>MO Kolín RIVE</v>
      </c>
      <c r="E60" s="56" t="str">
        <f>IF(ISNA(MATCH($B60,'2k - Výsledková listina'!$D:$D,0)),"",INDEX('2k - Výsledková listina'!$G:$H,MATCH($B60,'2k - Výsledková listina'!$D:$D,0),1))</f>
        <v/>
      </c>
      <c r="F60" s="57" t="str">
        <f>IF(ISNA(MATCH($B60,'2k - Výsledková listina'!$D:$D,0)),"",INDEX('2k - Výsledková listina'!$G:$H,MATCH($B60,'2k - Výsledková listina'!$D:$D,0),2))</f>
        <v/>
      </c>
      <c r="G60" s="56" t="str">
        <f>IF(ISNA(MATCH($B60,'2k - Výsledková listina'!$M:$M,0)),"",INDEX('2k - Výsledková listina'!$P:$Q,MATCH($B60,'2k - Výsledková listina'!$M:$M,0),1))</f>
        <v/>
      </c>
      <c r="H60" s="56" t="str">
        <f>IF(ISNA(MATCH($B60,'2k - Výsledková listina'!$M:$M,0)),"",INDEX('2k - Výsledková listina'!$P:$Q,MATCH($B60,'2k - Výsledková listina'!$M:$M,0),2))</f>
        <v/>
      </c>
      <c r="I60" s="56">
        <f t="shared" si="5"/>
        <v>0</v>
      </c>
      <c r="J60" s="20" t="str">
        <f t="shared" si="6"/>
        <v/>
      </c>
      <c r="K60" s="20" t="str">
        <f t="shared" si="7"/>
        <v/>
      </c>
      <c r="L60" s="58" t="str">
        <f t="shared" si="8"/>
        <v/>
      </c>
      <c r="N60">
        <f t="shared" si="9"/>
        <v>1</v>
      </c>
    </row>
    <row r="61" spans="1:14" x14ac:dyDescent="0.25">
      <c r="A61" s="118">
        <f>IF(Soupisky!H58&lt;&gt;"", Soupisky!H58, "")</f>
        <v>1133</v>
      </c>
      <c r="B61" s="118" t="str">
        <f>IF(Soupisky!I58&lt;&gt;"", Soupisky!I58, "")</f>
        <v>Vyslyšel Vladimír ml.</v>
      </c>
      <c r="C61" s="118" t="str">
        <f>IF(Soupisky!J58&lt;&gt;"", Soupisky!J58, "")</f>
        <v>M</v>
      </c>
      <c r="D61" s="119" t="str">
        <f>IF(AND(A61&lt;&gt;"", Soupisky!E58 &lt;&gt; ""), Soupisky!E58, "")</f>
        <v>MO Kolín RIVE</v>
      </c>
      <c r="E61" s="56" t="str">
        <f>IF(ISNA(MATCH($B61,'2k - Výsledková listina'!$D:$D,0)),"",INDEX('2k - Výsledková listina'!$G:$H,MATCH($B61,'2k - Výsledková listina'!$D:$D,0),1))</f>
        <v/>
      </c>
      <c r="F61" s="57" t="str">
        <f>IF(ISNA(MATCH($B61,'2k - Výsledková listina'!$D:$D,0)),"",INDEX('2k - Výsledková listina'!$G:$H,MATCH($B61,'2k - Výsledková listina'!$D:$D,0),2))</f>
        <v/>
      </c>
      <c r="G61" s="56" t="str">
        <f>IF(ISNA(MATCH($B61,'2k - Výsledková listina'!$M:$M,0)),"",INDEX('2k - Výsledková listina'!$P:$Q,MATCH($B61,'2k - Výsledková listina'!$M:$M,0),1))</f>
        <v/>
      </c>
      <c r="H61" s="56" t="str">
        <f>IF(ISNA(MATCH($B61,'2k - Výsledková listina'!$M:$M,0)),"",INDEX('2k - Výsledková listina'!$P:$Q,MATCH($B61,'2k - Výsledková listina'!$M:$M,0),2))</f>
        <v/>
      </c>
      <c r="I61" s="56">
        <f t="shared" si="5"/>
        <v>0</v>
      </c>
      <c r="J61" s="20" t="str">
        <f t="shared" si="6"/>
        <v/>
      </c>
      <c r="K61" s="20" t="str">
        <f t="shared" si="7"/>
        <v/>
      </c>
      <c r="L61" s="58" t="str">
        <f t="shared" si="8"/>
        <v/>
      </c>
      <c r="N61">
        <f t="shared" si="9"/>
        <v>1</v>
      </c>
    </row>
    <row r="62" spans="1:14" x14ac:dyDescent="0.25">
      <c r="A62" s="118">
        <f>IF(Soupisky!H59&lt;&gt;"", Soupisky!H59, "")</f>
        <v>2828</v>
      </c>
      <c r="B62" s="118" t="str">
        <f>IF(Soupisky!I59&lt;&gt;"", Soupisky!I59, "")</f>
        <v>Kuba Jiří</v>
      </c>
      <c r="C62" s="118" t="str">
        <f>IF(Soupisky!J59&lt;&gt;"", Soupisky!J59, "")</f>
        <v>M</v>
      </c>
      <c r="D62" s="119" t="str">
        <f>IF(AND(A62&lt;&gt;"", Soupisky!E59 &lt;&gt; ""), Soupisky!E59, "")</f>
        <v>MO Kolín RIVE</v>
      </c>
      <c r="E62" s="56" t="str">
        <f>IF(ISNA(MATCH($B62,'2k - Výsledková listina'!$D:$D,0)),"",INDEX('2k - Výsledková listina'!$G:$H,MATCH($B62,'2k - Výsledková listina'!$D:$D,0),1))</f>
        <v/>
      </c>
      <c r="F62" s="57" t="str">
        <f>IF(ISNA(MATCH($B62,'2k - Výsledková listina'!$D:$D,0)),"",INDEX('2k - Výsledková listina'!$G:$H,MATCH($B62,'2k - Výsledková listina'!$D:$D,0),2))</f>
        <v/>
      </c>
      <c r="G62" s="56" t="str">
        <f>IF(ISNA(MATCH($B62,'2k - Výsledková listina'!$M:$M,0)),"",INDEX('2k - Výsledková listina'!$P:$Q,MATCH($B62,'2k - Výsledková listina'!$M:$M,0),1))</f>
        <v/>
      </c>
      <c r="H62" s="56" t="str">
        <f>IF(ISNA(MATCH($B62,'2k - Výsledková listina'!$M:$M,0)),"",INDEX('2k - Výsledková listina'!$P:$Q,MATCH($B62,'2k - Výsledková listina'!$M:$M,0),2))</f>
        <v/>
      </c>
      <c r="I62" s="56">
        <f t="shared" si="5"/>
        <v>0</v>
      </c>
      <c r="J62" s="20" t="str">
        <f t="shared" si="6"/>
        <v/>
      </c>
      <c r="K62" s="20" t="str">
        <f t="shared" si="7"/>
        <v/>
      </c>
      <c r="L62" s="58" t="str">
        <f t="shared" si="8"/>
        <v/>
      </c>
      <c r="N62">
        <f t="shared" si="9"/>
        <v>1</v>
      </c>
    </row>
    <row r="63" spans="1:14" x14ac:dyDescent="0.25">
      <c r="A63" s="118">
        <f>IF(Soupisky!H60&lt;&gt;"", Soupisky!H60, "")</f>
        <v>2830</v>
      </c>
      <c r="B63" s="118" t="str">
        <f>IF(Soupisky!I60&lt;&gt;"", Soupisky!I60, "")</f>
        <v>Kořínek Lukáš</v>
      </c>
      <c r="C63" s="118" t="str">
        <f>IF(Soupisky!J60&lt;&gt;"", Soupisky!J60, "")</f>
        <v>M</v>
      </c>
      <c r="D63" s="119" t="str">
        <f>IF(AND(A63&lt;&gt;"", Soupisky!E60 &lt;&gt; ""), Soupisky!E60, "")</f>
        <v>MO Kolín RIVE</v>
      </c>
      <c r="E63" s="56" t="str">
        <f>IF(ISNA(MATCH($B63,'2k - Výsledková listina'!$D:$D,0)),"",INDEX('2k - Výsledková listina'!$G:$H,MATCH($B63,'2k - Výsledková listina'!$D:$D,0),1))</f>
        <v/>
      </c>
      <c r="F63" s="57" t="str">
        <f>IF(ISNA(MATCH($B63,'2k - Výsledková listina'!$D:$D,0)),"",INDEX('2k - Výsledková listina'!$G:$H,MATCH($B63,'2k - Výsledková listina'!$D:$D,0),2))</f>
        <v/>
      </c>
      <c r="G63" s="56" t="str">
        <f>IF(ISNA(MATCH($B63,'2k - Výsledková listina'!$M:$M,0)),"",INDEX('2k - Výsledková listina'!$P:$Q,MATCH($B63,'2k - Výsledková listina'!$M:$M,0),1))</f>
        <v/>
      </c>
      <c r="H63" s="56" t="str">
        <f>IF(ISNA(MATCH($B63,'2k - Výsledková listina'!$M:$M,0)),"",INDEX('2k - Výsledková listina'!$P:$Q,MATCH($B63,'2k - Výsledková listina'!$M:$M,0),2))</f>
        <v/>
      </c>
      <c r="I63" s="56">
        <f t="shared" si="5"/>
        <v>0</v>
      </c>
      <c r="J63" s="20" t="str">
        <f t="shared" si="6"/>
        <v/>
      </c>
      <c r="K63" s="20" t="str">
        <f t="shared" si="7"/>
        <v/>
      </c>
      <c r="L63" s="58" t="str">
        <f t="shared" si="8"/>
        <v/>
      </c>
      <c r="N63">
        <f t="shared" si="9"/>
        <v>1</v>
      </c>
    </row>
    <row r="64" spans="1:14" x14ac:dyDescent="0.25">
      <c r="A64" s="118">
        <f>IF(Soupisky!H61&lt;&gt;"", Soupisky!H61, "")</f>
        <v>2373</v>
      </c>
      <c r="B64" s="118" t="str">
        <f>IF(Soupisky!I61&lt;&gt;"", Soupisky!I61, "")</f>
        <v>Havlíček Petr</v>
      </c>
      <c r="C64" s="118" t="str">
        <f>IF(Soupisky!J61&lt;&gt;"", Soupisky!J61, "")</f>
        <v>M</v>
      </c>
      <c r="D64" s="119" t="str">
        <f>IF(AND(A64&lt;&gt;"", Soupisky!E61 &lt;&gt; ""), Soupisky!E61, "")</f>
        <v>MO Kolín RIVE</v>
      </c>
      <c r="E64" s="56" t="str">
        <f>IF(ISNA(MATCH($B64,'2k - Výsledková listina'!$D:$D,0)),"",INDEX('2k - Výsledková listina'!$G:$H,MATCH($B64,'2k - Výsledková listina'!$D:$D,0),1))</f>
        <v/>
      </c>
      <c r="F64" s="57" t="str">
        <f>IF(ISNA(MATCH($B64,'2k - Výsledková listina'!$D:$D,0)),"",INDEX('2k - Výsledková listina'!$G:$H,MATCH($B64,'2k - Výsledková listina'!$D:$D,0),2))</f>
        <v/>
      </c>
      <c r="G64" s="56" t="str">
        <f>IF(ISNA(MATCH($B64,'2k - Výsledková listina'!$M:$M,0)),"",INDEX('2k - Výsledková listina'!$P:$Q,MATCH($B64,'2k - Výsledková listina'!$M:$M,0),1))</f>
        <v/>
      </c>
      <c r="H64" s="56" t="str">
        <f>IF(ISNA(MATCH($B64,'2k - Výsledková listina'!$M:$M,0)),"",INDEX('2k - Výsledková listina'!$P:$Q,MATCH($B64,'2k - Výsledková listina'!$M:$M,0),2))</f>
        <v/>
      </c>
      <c r="I64" s="56">
        <f t="shared" si="5"/>
        <v>0</v>
      </c>
      <c r="J64" s="20" t="str">
        <f t="shared" si="6"/>
        <v/>
      </c>
      <c r="K64" s="20" t="str">
        <f t="shared" si="7"/>
        <v/>
      </c>
      <c r="L64" s="58" t="str">
        <f t="shared" si="8"/>
        <v/>
      </c>
      <c r="N64">
        <f t="shared" si="9"/>
        <v>1</v>
      </c>
    </row>
    <row r="65" spans="1:14" x14ac:dyDescent="0.25">
      <c r="A65" s="118">
        <f>IF(Soupisky!H62&lt;&gt;"", Soupisky!H62, "")</f>
        <v>2588</v>
      </c>
      <c r="B65" s="118" t="str">
        <f>IF(Soupisky!I62&lt;&gt;"", Soupisky!I62, "")</f>
        <v>Ludvík Jiří</v>
      </c>
      <c r="C65" s="118" t="str">
        <f>IF(Soupisky!J62&lt;&gt;"", Soupisky!J62, "")</f>
        <v>M</v>
      </c>
      <c r="D65" s="119" t="str">
        <f>IF(AND(A65&lt;&gt;"", Soupisky!E62 &lt;&gt; ""), Soupisky!E62, "")</f>
        <v>MO Kolín RIVE</v>
      </c>
      <c r="E65" s="56" t="str">
        <f>IF(ISNA(MATCH($B65,'2k - Výsledková listina'!$D:$D,0)),"",INDEX('2k - Výsledková listina'!$G:$H,MATCH($B65,'2k - Výsledková listina'!$D:$D,0),1))</f>
        <v/>
      </c>
      <c r="F65" s="57" t="str">
        <f>IF(ISNA(MATCH($B65,'2k - Výsledková listina'!$D:$D,0)),"",INDEX('2k - Výsledková listina'!$G:$H,MATCH($B65,'2k - Výsledková listina'!$D:$D,0),2))</f>
        <v/>
      </c>
      <c r="G65" s="56" t="str">
        <f>IF(ISNA(MATCH($B65,'2k - Výsledková listina'!$M:$M,0)),"",INDEX('2k - Výsledková listina'!$P:$Q,MATCH($B65,'2k - Výsledková listina'!$M:$M,0),1))</f>
        <v/>
      </c>
      <c r="H65" s="56" t="str">
        <f>IF(ISNA(MATCH($B65,'2k - Výsledková listina'!$M:$M,0)),"",INDEX('2k - Výsledková listina'!$P:$Q,MATCH($B65,'2k - Výsledková listina'!$M:$M,0),2))</f>
        <v/>
      </c>
      <c r="I65" s="56">
        <f t="shared" si="5"/>
        <v>0</v>
      </c>
      <c r="J65" s="20" t="str">
        <f t="shared" si="6"/>
        <v/>
      </c>
      <c r="K65" s="20" t="str">
        <f t="shared" si="7"/>
        <v/>
      </c>
      <c r="L65" s="58" t="str">
        <f t="shared" si="8"/>
        <v/>
      </c>
      <c r="N65">
        <f t="shared" si="9"/>
        <v>1</v>
      </c>
    </row>
    <row r="66" spans="1:14" x14ac:dyDescent="0.25">
      <c r="A66" s="118" t="str">
        <f>IF(Soupisky!H63&lt;&gt;"", Soupisky!H63, "")</f>
        <v/>
      </c>
      <c r="B66" s="118" t="str">
        <f>IF(Soupisky!I63&lt;&gt;"", Soupisky!I63, "")</f>
        <v/>
      </c>
      <c r="C66" s="118" t="str">
        <f>IF(Soupisky!J63&lt;&gt;"", Soupisky!J63, "")</f>
        <v/>
      </c>
      <c r="D66" s="119" t="str">
        <f>IF(AND(A66&lt;&gt;"", Soupisky!E63 &lt;&gt; ""), Soupisky!E63, "")</f>
        <v/>
      </c>
      <c r="E66" s="56" t="str">
        <f>IF(ISNA(MATCH($B66,'2k - Výsledková listina'!$D:$D,0)),"",INDEX('2k - Výsledková listina'!$G:$H,MATCH($B66,'2k - Výsledková listina'!$D:$D,0),1))</f>
        <v/>
      </c>
      <c r="F66" s="57" t="str">
        <f>IF(ISNA(MATCH($B66,'2k - Výsledková listina'!$D:$D,0)),"",INDEX('2k - Výsledková listina'!$G:$H,MATCH($B66,'2k - Výsledková listina'!$D:$D,0),2))</f>
        <v/>
      </c>
      <c r="G66" s="56" t="str">
        <f>IF(ISNA(MATCH($B66,'2k - Výsledková listina'!$M:$M,0)),"",INDEX('2k - Výsledková listina'!$P:$Q,MATCH($B66,'2k - Výsledková listina'!$M:$M,0),1))</f>
        <v/>
      </c>
      <c r="H66" s="56" t="str">
        <f>IF(ISNA(MATCH($B66,'2k - Výsledková listina'!$M:$M,0)),"",INDEX('2k - Výsledková listina'!$P:$Q,MATCH($B66,'2k - Výsledková listina'!$M:$M,0),2))</f>
        <v/>
      </c>
      <c r="I66" s="56" t="str">
        <f t="shared" si="5"/>
        <v/>
      </c>
      <c r="J66" s="20" t="str">
        <f t="shared" si="6"/>
        <v/>
      </c>
      <c r="K66" s="20" t="str">
        <f t="shared" si="7"/>
        <v/>
      </c>
      <c r="L66" s="58" t="str">
        <f t="shared" si="8"/>
        <v/>
      </c>
      <c r="N66">
        <f t="shared" si="9"/>
        <v>0</v>
      </c>
    </row>
    <row r="67" spans="1:14" x14ac:dyDescent="0.25">
      <c r="A67" s="118" t="str">
        <f>IF(Soupisky!H64&lt;&gt;"", Soupisky!H64, "")</f>
        <v/>
      </c>
      <c r="B67" s="118" t="str">
        <f>IF(Soupisky!I64&lt;&gt;"", Soupisky!I64, "")</f>
        <v/>
      </c>
      <c r="C67" s="118" t="str">
        <f>IF(Soupisky!J64&lt;&gt;"", Soupisky!J64, "")</f>
        <v/>
      </c>
      <c r="D67" s="119" t="str">
        <f>IF(AND(A67&lt;&gt;"", Soupisky!E64 &lt;&gt; ""), Soupisky!E64, "")</f>
        <v/>
      </c>
      <c r="E67" s="56" t="str">
        <f>IF(ISNA(MATCH($B67,'2k - Výsledková listina'!$D:$D,0)),"",INDEX('2k - Výsledková listina'!$G:$H,MATCH($B67,'2k - Výsledková listina'!$D:$D,0),1))</f>
        <v/>
      </c>
      <c r="F67" s="57" t="str">
        <f>IF(ISNA(MATCH($B67,'2k - Výsledková listina'!$D:$D,0)),"",INDEX('2k - Výsledková listina'!$G:$H,MATCH($B67,'2k - Výsledková listina'!$D:$D,0),2))</f>
        <v/>
      </c>
      <c r="G67" s="56" t="str">
        <f>IF(ISNA(MATCH($B67,'2k - Výsledková listina'!$M:$M,0)),"",INDEX('2k - Výsledková listina'!$P:$Q,MATCH($B67,'2k - Výsledková listina'!$M:$M,0),1))</f>
        <v/>
      </c>
      <c r="H67" s="56" t="str">
        <f>IF(ISNA(MATCH($B67,'2k - Výsledková listina'!$M:$M,0)),"",INDEX('2k - Výsledková listina'!$P:$Q,MATCH($B67,'2k - Výsledková listina'!$M:$M,0),2))</f>
        <v/>
      </c>
      <c r="I67" s="56" t="str">
        <f t="shared" si="5"/>
        <v/>
      </c>
      <c r="J67" s="20" t="str">
        <f t="shared" si="6"/>
        <v/>
      </c>
      <c r="K67" s="20" t="str">
        <f t="shared" si="7"/>
        <v/>
      </c>
      <c r="L67" s="58" t="str">
        <f t="shared" si="8"/>
        <v/>
      </c>
      <c r="N67">
        <f t="shared" si="9"/>
        <v>0</v>
      </c>
    </row>
    <row r="68" spans="1:14" x14ac:dyDescent="0.25">
      <c r="A68" s="118" t="str">
        <f>IF(Soupisky!H65&lt;&gt;"", Soupisky!H65, "")</f>
        <v/>
      </c>
      <c r="B68" s="118" t="str">
        <f>IF(Soupisky!I65&lt;&gt;"", Soupisky!I65, "")</f>
        <v/>
      </c>
      <c r="C68" s="118" t="str">
        <f>IF(Soupisky!J65&lt;&gt;"", Soupisky!J65, "")</f>
        <v/>
      </c>
      <c r="D68" s="119" t="str">
        <f>IF(AND(A68&lt;&gt;"", Soupisky!E65 &lt;&gt; ""), Soupisky!E65, "")</f>
        <v/>
      </c>
      <c r="E68" s="56" t="str">
        <f>IF(ISNA(MATCH($B68,'2k - Výsledková listina'!$D:$D,0)),"",INDEX('2k - Výsledková listina'!$G:$H,MATCH($B68,'2k - Výsledková listina'!$D:$D,0),1))</f>
        <v/>
      </c>
      <c r="F68" s="57" t="str">
        <f>IF(ISNA(MATCH($B68,'2k - Výsledková listina'!$D:$D,0)),"",INDEX('2k - Výsledková listina'!$G:$H,MATCH($B68,'2k - Výsledková listina'!$D:$D,0),2))</f>
        <v/>
      </c>
      <c r="G68" s="56" t="str">
        <f>IF(ISNA(MATCH($B68,'2k - Výsledková listina'!$M:$M,0)),"",INDEX('2k - Výsledková listina'!$P:$Q,MATCH($B68,'2k - Výsledková listina'!$M:$M,0),1))</f>
        <v/>
      </c>
      <c r="H68" s="56" t="str">
        <f>IF(ISNA(MATCH($B68,'2k - Výsledková listina'!$M:$M,0)),"",INDEX('2k - Výsledková listina'!$P:$Q,MATCH($B68,'2k - Výsledková listina'!$M:$M,0),2))</f>
        <v/>
      </c>
      <c r="I68" s="56" t="str">
        <f t="shared" si="5"/>
        <v/>
      </c>
      <c r="J68" s="20" t="str">
        <f t="shared" si="6"/>
        <v/>
      </c>
      <c r="K68" s="20" t="str">
        <f t="shared" si="7"/>
        <v/>
      </c>
      <c r="L68" s="58" t="str">
        <f t="shared" si="8"/>
        <v/>
      </c>
      <c r="N68">
        <f t="shared" si="9"/>
        <v>0</v>
      </c>
    </row>
    <row r="69" spans="1:14" x14ac:dyDescent="0.25">
      <c r="A69" s="118" t="str">
        <f>IF(Soupisky!H66&lt;&gt;"", Soupisky!H66, "")</f>
        <v/>
      </c>
      <c r="B69" s="118" t="str">
        <f>IF(Soupisky!I66&lt;&gt;"", Soupisky!I66, "")</f>
        <v/>
      </c>
      <c r="C69" s="118" t="str">
        <f>IF(Soupisky!J66&lt;&gt;"", Soupisky!J66, "")</f>
        <v/>
      </c>
      <c r="D69" s="119" t="str">
        <f>IF(AND(A69&lt;&gt;"", Soupisky!E66 &lt;&gt; ""), Soupisky!E66, "")</f>
        <v/>
      </c>
      <c r="E69" s="56" t="str">
        <f>IF(ISNA(MATCH($B69,'2k - Výsledková listina'!$D:$D,0)),"",INDEX('2k - Výsledková listina'!$G:$H,MATCH($B69,'2k - Výsledková listina'!$D:$D,0),1))</f>
        <v/>
      </c>
      <c r="F69" s="57" t="str">
        <f>IF(ISNA(MATCH($B69,'2k - Výsledková listina'!$D:$D,0)),"",INDEX('2k - Výsledková listina'!$G:$H,MATCH($B69,'2k - Výsledková listina'!$D:$D,0),2))</f>
        <v/>
      </c>
      <c r="G69" s="56" t="str">
        <f>IF(ISNA(MATCH($B69,'2k - Výsledková listina'!$M:$M,0)),"",INDEX('2k - Výsledková listina'!$P:$Q,MATCH($B69,'2k - Výsledková listina'!$M:$M,0),1))</f>
        <v/>
      </c>
      <c r="H69" s="56" t="str">
        <f>IF(ISNA(MATCH($B69,'2k - Výsledková listina'!$M:$M,0)),"",INDEX('2k - Výsledková listina'!$P:$Q,MATCH($B69,'2k - Výsledková listina'!$M:$M,0),2))</f>
        <v/>
      </c>
      <c r="I69" s="56" t="str">
        <f t="shared" si="5"/>
        <v/>
      </c>
      <c r="J69" s="20" t="str">
        <f t="shared" si="6"/>
        <v/>
      </c>
      <c r="K69" s="20" t="str">
        <f t="shared" si="7"/>
        <v/>
      </c>
      <c r="L69" s="58" t="str">
        <f t="shared" si="8"/>
        <v/>
      </c>
      <c r="N69">
        <f t="shared" si="9"/>
        <v>0</v>
      </c>
    </row>
    <row r="70" spans="1:14" x14ac:dyDescent="0.25">
      <c r="A70" s="118" t="str">
        <f>IF(Soupisky!H67&lt;&gt;"", Soupisky!H67, "")</f>
        <v/>
      </c>
      <c r="B70" s="118" t="str">
        <f>IF(Soupisky!I67&lt;&gt;"", Soupisky!I67, "")</f>
        <v/>
      </c>
      <c r="C70" s="118" t="str">
        <f>IF(Soupisky!J67&lt;&gt;"", Soupisky!J67, "")</f>
        <v/>
      </c>
      <c r="D70" s="119" t="str">
        <f>IF(AND(A70&lt;&gt;"", Soupisky!E67 &lt;&gt; ""), Soupisky!E67, "")</f>
        <v/>
      </c>
      <c r="E70" s="56" t="str">
        <f>IF(ISNA(MATCH($B70,'2k - Výsledková listina'!$D:$D,0)),"",INDEX('2k - Výsledková listina'!$G:$H,MATCH($B70,'2k - Výsledková listina'!$D:$D,0),1))</f>
        <v/>
      </c>
      <c r="F70" s="57" t="str">
        <f>IF(ISNA(MATCH($B70,'2k - Výsledková listina'!$D:$D,0)),"",INDEX('2k - Výsledková listina'!$G:$H,MATCH($B70,'2k - Výsledková listina'!$D:$D,0),2))</f>
        <v/>
      </c>
      <c r="G70" s="56" t="str">
        <f>IF(ISNA(MATCH($B70,'2k - Výsledková listina'!$M:$M,0)),"",INDEX('2k - Výsledková listina'!$P:$Q,MATCH($B70,'2k - Výsledková listina'!$M:$M,0),1))</f>
        <v/>
      </c>
      <c r="H70" s="56" t="str">
        <f>IF(ISNA(MATCH($B70,'2k - Výsledková listina'!$M:$M,0)),"",INDEX('2k - Výsledková listina'!$P:$Q,MATCH($B70,'2k - Výsledková listina'!$M:$M,0),2))</f>
        <v/>
      </c>
      <c r="I70" s="56" t="str">
        <f t="shared" ref="I70:I101" si="10">IF(B70="","",COUNT(F70,H70))</f>
        <v/>
      </c>
      <c r="J70" s="20" t="str">
        <f t="shared" ref="J70:J101" si="11">IF(OR($I70=0, $I70=""),"",SUM(E70,G70))</f>
        <v/>
      </c>
      <c r="K70" s="20" t="str">
        <f t="shared" ref="K70:K101" si="12">IF(OR($I70=0, $I70=""),"",SUM(F70,H70))</f>
        <v/>
      </c>
      <c r="L70" s="58" t="str">
        <f t="shared" ref="L70:L101" si="13">IF(OR($I70=0, $I70=""), "",IF(ISTEXT(L69),1,L69+1))</f>
        <v/>
      </c>
      <c r="N70">
        <f t="shared" ref="N70:N101" si="14">IF(AND(A70&lt;&gt;"",A70&lt;&gt;0), 1, 0)</f>
        <v>0</v>
      </c>
    </row>
    <row r="71" spans="1:14" x14ac:dyDescent="0.25">
      <c r="A71" s="118">
        <f>IF(Soupisky!H68&lt;&gt;"", Soupisky!H68, "")</f>
        <v>4</v>
      </c>
      <c r="B71" s="118" t="str">
        <f>IF(Soupisky!I68&lt;&gt;"", Soupisky!I68, "")</f>
        <v>Melcher Miroslav</v>
      </c>
      <c r="C71" s="118" t="str">
        <f>IF(Soupisky!J68&lt;&gt;"", Soupisky!J68, "")</f>
        <v>M</v>
      </c>
      <c r="D71" s="119" t="str">
        <f>IF(AND(A71&lt;&gt;"", Soupisky!E68 &lt;&gt; ""), Soupisky!E68, "")</f>
        <v>ČRS MIVARDI CZ Mohelnice</v>
      </c>
      <c r="E71" s="56" t="str">
        <f>IF(ISNA(MATCH($B71,'2k - Výsledková listina'!$D:$D,0)),"",INDEX('2k - Výsledková listina'!$G:$H,MATCH($B71,'2k - Výsledková listina'!$D:$D,0),1))</f>
        <v/>
      </c>
      <c r="F71" s="57" t="str">
        <f>IF(ISNA(MATCH($B71,'2k - Výsledková listina'!$D:$D,0)),"",INDEX('2k - Výsledková listina'!$G:$H,MATCH($B71,'2k - Výsledková listina'!$D:$D,0),2))</f>
        <v/>
      </c>
      <c r="G71" s="56" t="str">
        <f>IF(ISNA(MATCH($B71,'2k - Výsledková listina'!$M:$M,0)),"",INDEX('2k - Výsledková listina'!$P:$Q,MATCH($B71,'2k - Výsledková listina'!$M:$M,0),1))</f>
        <v/>
      </c>
      <c r="H71" s="56" t="str">
        <f>IF(ISNA(MATCH($B71,'2k - Výsledková listina'!$M:$M,0)),"",INDEX('2k - Výsledková listina'!$P:$Q,MATCH($B71,'2k - Výsledková listina'!$M:$M,0),2))</f>
        <v/>
      </c>
      <c r="I71" s="56">
        <f t="shared" si="10"/>
        <v>0</v>
      </c>
      <c r="J71" s="20" t="str">
        <f t="shared" si="11"/>
        <v/>
      </c>
      <c r="K71" s="20" t="str">
        <f t="shared" si="12"/>
        <v/>
      </c>
      <c r="L71" s="58" t="str">
        <f t="shared" si="13"/>
        <v/>
      </c>
      <c r="N71">
        <f t="shared" si="14"/>
        <v>1</v>
      </c>
    </row>
    <row r="72" spans="1:14" x14ac:dyDescent="0.25">
      <c r="A72" s="118">
        <f>IF(Soupisky!H69&lt;&gt;"", Soupisky!H69, "")</f>
        <v>5</v>
      </c>
      <c r="B72" s="118" t="str">
        <f>IF(Soupisky!I69&lt;&gt;"", Soupisky!I69, "")</f>
        <v>Bednařík Dušan</v>
      </c>
      <c r="C72" s="118" t="str">
        <f>IF(Soupisky!J69&lt;&gt;"", Soupisky!J69, "")</f>
        <v>M</v>
      </c>
      <c r="D72" s="119" t="str">
        <f>IF(AND(A72&lt;&gt;"", Soupisky!E69 &lt;&gt; ""), Soupisky!E69, "")</f>
        <v>ČRS MIVARDI CZ Mohelnice</v>
      </c>
      <c r="E72" s="56" t="str">
        <f>IF(ISNA(MATCH($B72,'2k - Výsledková listina'!$D:$D,0)),"",INDEX('2k - Výsledková listina'!$G:$H,MATCH($B72,'2k - Výsledková listina'!$D:$D,0),1))</f>
        <v/>
      </c>
      <c r="F72" s="57" t="str">
        <f>IF(ISNA(MATCH($B72,'2k - Výsledková listina'!$D:$D,0)),"",INDEX('2k - Výsledková listina'!$G:$H,MATCH($B72,'2k - Výsledková listina'!$D:$D,0),2))</f>
        <v/>
      </c>
      <c r="G72" s="56" t="str">
        <f>IF(ISNA(MATCH($B72,'2k - Výsledková listina'!$M:$M,0)),"",INDEX('2k - Výsledková listina'!$P:$Q,MATCH($B72,'2k - Výsledková listina'!$M:$M,0),1))</f>
        <v/>
      </c>
      <c r="H72" s="56" t="str">
        <f>IF(ISNA(MATCH($B72,'2k - Výsledková listina'!$M:$M,0)),"",INDEX('2k - Výsledková listina'!$P:$Q,MATCH($B72,'2k - Výsledková listina'!$M:$M,0),2))</f>
        <v/>
      </c>
      <c r="I72" s="56">
        <f t="shared" si="10"/>
        <v>0</v>
      </c>
      <c r="J72" s="20" t="str">
        <f t="shared" si="11"/>
        <v/>
      </c>
      <c r="K72" s="20" t="str">
        <f t="shared" si="12"/>
        <v/>
      </c>
      <c r="L72" s="58" t="str">
        <f t="shared" si="13"/>
        <v/>
      </c>
      <c r="N72">
        <f t="shared" si="14"/>
        <v>1</v>
      </c>
    </row>
    <row r="73" spans="1:14" x14ac:dyDescent="0.25">
      <c r="A73" s="118">
        <f>IF(Soupisky!H70&lt;&gt;"", Soupisky!H70, "")</f>
        <v>124</v>
      </c>
      <c r="B73" s="118" t="str">
        <f>IF(Soupisky!I70&lt;&gt;"", Soupisky!I70, "")</f>
        <v>Ing. Freylich Václav PhD.</v>
      </c>
      <c r="C73" s="118" t="str">
        <f>IF(Soupisky!J70&lt;&gt;"", Soupisky!J70, "")</f>
        <v>M</v>
      </c>
      <c r="D73" s="119" t="str">
        <f>IF(AND(A73&lt;&gt;"", Soupisky!E70 &lt;&gt; ""), Soupisky!E70, "")</f>
        <v>ČRS MIVARDI CZ Mohelnice</v>
      </c>
      <c r="E73" s="56" t="str">
        <f>IF(ISNA(MATCH($B73,'2k - Výsledková listina'!$D:$D,0)),"",INDEX('2k - Výsledková listina'!$G:$H,MATCH($B73,'2k - Výsledková listina'!$D:$D,0),1))</f>
        <v/>
      </c>
      <c r="F73" s="57" t="str">
        <f>IF(ISNA(MATCH($B73,'2k - Výsledková listina'!$D:$D,0)),"",INDEX('2k - Výsledková listina'!$G:$H,MATCH($B73,'2k - Výsledková listina'!$D:$D,0),2))</f>
        <v/>
      </c>
      <c r="G73" s="56" t="str">
        <f>IF(ISNA(MATCH($B73,'2k - Výsledková listina'!$M:$M,0)),"",INDEX('2k - Výsledková listina'!$P:$Q,MATCH($B73,'2k - Výsledková listina'!$M:$M,0),1))</f>
        <v/>
      </c>
      <c r="H73" s="56" t="str">
        <f>IF(ISNA(MATCH($B73,'2k - Výsledková listina'!$M:$M,0)),"",INDEX('2k - Výsledková listina'!$P:$Q,MATCH($B73,'2k - Výsledková listina'!$M:$M,0),2))</f>
        <v/>
      </c>
      <c r="I73" s="56">
        <f t="shared" si="10"/>
        <v>0</v>
      </c>
      <c r="J73" s="20" t="str">
        <f t="shared" si="11"/>
        <v/>
      </c>
      <c r="K73" s="20" t="str">
        <f t="shared" si="12"/>
        <v/>
      </c>
      <c r="L73" s="58" t="str">
        <f t="shared" si="13"/>
        <v/>
      </c>
      <c r="N73">
        <f t="shared" si="14"/>
        <v>1</v>
      </c>
    </row>
    <row r="74" spans="1:14" x14ac:dyDescent="0.25">
      <c r="A74" s="118">
        <f>IF(Soupisky!H71&lt;&gt;"", Soupisky!H71, "")</f>
        <v>568</v>
      </c>
      <c r="B74" s="118" t="str">
        <f>IF(Soupisky!I71&lt;&gt;"", Soupisky!I71, "")</f>
        <v>Ing. Skalický Karel ml.</v>
      </c>
      <c r="C74" s="118" t="str">
        <f>IF(Soupisky!J71&lt;&gt;"", Soupisky!J71, "")</f>
        <v>M</v>
      </c>
      <c r="D74" s="119" t="str">
        <f>IF(AND(A74&lt;&gt;"", Soupisky!E71 &lt;&gt; ""), Soupisky!E71, "")</f>
        <v>ČRS MIVARDI CZ Mohelnice</v>
      </c>
      <c r="E74" s="56" t="str">
        <f>IF(ISNA(MATCH($B74,'2k - Výsledková listina'!$D:$D,0)),"",INDEX('2k - Výsledková listina'!$G:$H,MATCH($B74,'2k - Výsledková listina'!$D:$D,0),1))</f>
        <v/>
      </c>
      <c r="F74" s="57" t="str">
        <f>IF(ISNA(MATCH($B74,'2k - Výsledková listina'!$D:$D,0)),"",INDEX('2k - Výsledková listina'!$G:$H,MATCH($B74,'2k - Výsledková listina'!$D:$D,0),2))</f>
        <v/>
      </c>
      <c r="G74" s="56" t="str">
        <f>IF(ISNA(MATCH($B74,'2k - Výsledková listina'!$M:$M,0)),"",INDEX('2k - Výsledková listina'!$P:$Q,MATCH($B74,'2k - Výsledková listina'!$M:$M,0),1))</f>
        <v/>
      </c>
      <c r="H74" s="56" t="str">
        <f>IF(ISNA(MATCH($B74,'2k - Výsledková listina'!$M:$M,0)),"",INDEX('2k - Výsledková listina'!$P:$Q,MATCH($B74,'2k - Výsledková listina'!$M:$M,0),2))</f>
        <v/>
      </c>
      <c r="I74" s="56">
        <f t="shared" si="10"/>
        <v>0</v>
      </c>
      <c r="J74" s="20" t="str">
        <f t="shared" si="11"/>
        <v/>
      </c>
      <c r="K74" s="20" t="str">
        <f t="shared" si="12"/>
        <v/>
      </c>
      <c r="L74" s="58" t="str">
        <f t="shared" si="13"/>
        <v/>
      </c>
      <c r="N74">
        <f t="shared" si="14"/>
        <v>1</v>
      </c>
    </row>
    <row r="75" spans="1:14" x14ac:dyDescent="0.25">
      <c r="A75" s="118">
        <f>IF(Soupisky!H72&lt;&gt;"", Soupisky!H72, "")</f>
        <v>3551</v>
      </c>
      <c r="B75" s="118" t="str">
        <f>IF(Soupisky!I72&lt;&gt;"", Soupisky!I72, "")</f>
        <v>Milewski Zbigniew</v>
      </c>
      <c r="C75" s="118" t="str">
        <f>IF(Soupisky!J72&lt;&gt;"", Soupisky!J72, "")</f>
        <v>M</v>
      </c>
      <c r="D75" s="119" t="str">
        <f>IF(AND(A75&lt;&gt;"", Soupisky!E72 &lt;&gt; ""), Soupisky!E72, "")</f>
        <v>ČRS MIVARDI CZ Mohelnice</v>
      </c>
      <c r="E75" s="56" t="str">
        <f>IF(ISNA(MATCH($B75,'2k - Výsledková listina'!$D:$D,0)),"",INDEX('2k - Výsledková listina'!$G:$H,MATCH($B75,'2k - Výsledková listina'!$D:$D,0),1))</f>
        <v/>
      </c>
      <c r="F75" s="57" t="str">
        <f>IF(ISNA(MATCH($B75,'2k - Výsledková listina'!$D:$D,0)),"",INDEX('2k - Výsledková listina'!$G:$H,MATCH($B75,'2k - Výsledková listina'!$D:$D,0),2))</f>
        <v/>
      </c>
      <c r="G75" s="56" t="str">
        <f>IF(ISNA(MATCH($B75,'2k - Výsledková listina'!$M:$M,0)),"",INDEX('2k - Výsledková listina'!$P:$Q,MATCH($B75,'2k - Výsledková listina'!$M:$M,0),1))</f>
        <v/>
      </c>
      <c r="H75" s="56" t="str">
        <f>IF(ISNA(MATCH($B75,'2k - Výsledková listina'!$M:$M,0)),"",INDEX('2k - Výsledková listina'!$P:$Q,MATCH($B75,'2k - Výsledková listina'!$M:$M,0),2))</f>
        <v/>
      </c>
      <c r="I75" s="56">
        <f t="shared" si="10"/>
        <v>0</v>
      </c>
      <c r="J75" s="20" t="str">
        <f t="shared" si="11"/>
        <v/>
      </c>
      <c r="K75" s="20" t="str">
        <f t="shared" si="12"/>
        <v/>
      </c>
      <c r="L75" s="58" t="str">
        <f t="shared" si="13"/>
        <v/>
      </c>
      <c r="N75">
        <f t="shared" si="14"/>
        <v>1</v>
      </c>
    </row>
    <row r="76" spans="1:14" x14ac:dyDescent="0.25">
      <c r="A76" s="118">
        <f>IF(Soupisky!H73&lt;&gt;"", Soupisky!H73, "")</f>
        <v>4123</v>
      </c>
      <c r="B76" s="118" t="str">
        <f>IF(Soupisky!I73&lt;&gt;"", Soupisky!I73, "")</f>
        <v>Górecky Kacper Lukasz</v>
      </c>
      <c r="C76" s="118" t="str">
        <f>IF(Soupisky!J73&lt;&gt;"", Soupisky!J73, "")</f>
        <v>M</v>
      </c>
      <c r="D76" s="119" t="str">
        <f>IF(AND(A76&lt;&gt;"", Soupisky!E73 &lt;&gt; ""), Soupisky!E73, "")</f>
        <v>ČRS MIVARDI CZ Mohelnice</v>
      </c>
      <c r="E76" s="56" t="str">
        <f>IF(ISNA(MATCH($B76,'2k - Výsledková listina'!$D:$D,0)),"",INDEX('2k - Výsledková listina'!$G:$H,MATCH($B76,'2k - Výsledková listina'!$D:$D,0),1))</f>
        <v/>
      </c>
      <c r="F76" s="57" t="str">
        <f>IF(ISNA(MATCH($B76,'2k - Výsledková listina'!$D:$D,0)),"",INDEX('2k - Výsledková listina'!$G:$H,MATCH($B76,'2k - Výsledková listina'!$D:$D,0),2))</f>
        <v/>
      </c>
      <c r="G76" s="56" t="str">
        <f>IF(ISNA(MATCH($B76,'2k - Výsledková listina'!$M:$M,0)),"",INDEX('2k - Výsledková listina'!$P:$Q,MATCH($B76,'2k - Výsledková listina'!$M:$M,0),1))</f>
        <v/>
      </c>
      <c r="H76" s="56" t="str">
        <f>IF(ISNA(MATCH($B76,'2k - Výsledková listina'!$M:$M,0)),"",INDEX('2k - Výsledková listina'!$P:$Q,MATCH($B76,'2k - Výsledková listina'!$M:$M,0),2))</f>
        <v/>
      </c>
      <c r="I76" s="56">
        <f t="shared" si="10"/>
        <v>0</v>
      </c>
      <c r="J76" s="20" t="str">
        <f t="shared" si="11"/>
        <v/>
      </c>
      <c r="K76" s="20" t="str">
        <f t="shared" si="12"/>
        <v/>
      </c>
      <c r="L76" s="58" t="str">
        <f t="shared" si="13"/>
        <v/>
      </c>
      <c r="N76">
        <f t="shared" si="14"/>
        <v>1</v>
      </c>
    </row>
    <row r="77" spans="1:14" x14ac:dyDescent="0.25">
      <c r="A77" s="118">
        <f>IF(Soupisky!H74&lt;&gt;"", Soupisky!H74, "")</f>
        <v>129</v>
      </c>
      <c r="B77" s="118" t="str">
        <f>IF(Soupisky!I74&lt;&gt;"", Soupisky!I74, "")</f>
        <v>Bc. Grešová Jana</v>
      </c>
      <c r="C77" s="118" t="str">
        <f>IF(Soupisky!J74&lt;&gt;"", Soupisky!J74, "")</f>
        <v>M</v>
      </c>
      <c r="D77" s="119" t="str">
        <f>IF(AND(A77&lt;&gt;"", Soupisky!E74 &lt;&gt; ""), Soupisky!E74, "")</f>
        <v>ČRS MIVARDI CZ Mohelnice</v>
      </c>
      <c r="E77" s="56" t="str">
        <f>IF(ISNA(MATCH($B77,'2k - Výsledková listina'!$D:$D,0)),"",INDEX('2k - Výsledková listina'!$G:$H,MATCH($B77,'2k - Výsledková listina'!$D:$D,0),1))</f>
        <v/>
      </c>
      <c r="F77" s="57" t="str">
        <f>IF(ISNA(MATCH($B77,'2k - Výsledková listina'!$D:$D,0)),"",INDEX('2k - Výsledková listina'!$G:$H,MATCH($B77,'2k - Výsledková listina'!$D:$D,0),2))</f>
        <v/>
      </c>
      <c r="G77" s="56" t="str">
        <f>IF(ISNA(MATCH($B77,'2k - Výsledková listina'!$M:$M,0)),"",INDEX('2k - Výsledková listina'!$P:$Q,MATCH($B77,'2k - Výsledková listina'!$M:$M,0),1))</f>
        <v/>
      </c>
      <c r="H77" s="56" t="str">
        <f>IF(ISNA(MATCH($B77,'2k - Výsledková listina'!$M:$M,0)),"",INDEX('2k - Výsledková listina'!$P:$Q,MATCH($B77,'2k - Výsledková listina'!$M:$M,0),2))</f>
        <v/>
      </c>
      <c r="I77" s="56">
        <f t="shared" si="10"/>
        <v>0</v>
      </c>
      <c r="J77" s="20" t="str">
        <f t="shared" si="11"/>
        <v/>
      </c>
      <c r="K77" s="20" t="str">
        <f t="shared" si="12"/>
        <v/>
      </c>
      <c r="L77" s="58" t="str">
        <f t="shared" si="13"/>
        <v/>
      </c>
      <c r="N77">
        <f t="shared" si="14"/>
        <v>1</v>
      </c>
    </row>
    <row r="78" spans="1:14" x14ac:dyDescent="0.25">
      <c r="A78" s="118">
        <f>IF(Soupisky!H75&lt;&gt;"", Soupisky!H75, "")</f>
        <v>2412</v>
      </c>
      <c r="B78" s="118" t="str">
        <f>IF(Soupisky!I75&lt;&gt;"", Soupisky!I75, "")</f>
        <v>Michalovič Tomáš</v>
      </c>
      <c r="C78" s="118" t="str">
        <f>IF(Soupisky!J75&lt;&gt;"", Soupisky!J75, "")</f>
        <v>M</v>
      </c>
      <c r="D78" s="119" t="str">
        <f>IF(AND(A78&lt;&gt;"", Soupisky!E75 &lt;&gt; ""), Soupisky!E75, "")</f>
        <v>ČRS MIVARDI CZ Mohelnice</v>
      </c>
      <c r="E78" s="56" t="str">
        <f>IF(ISNA(MATCH($B78,'2k - Výsledková listina'!$D:$D,0)),"",INDEX('2k - Výsledková listina'!$G:$H,MATCH($B78,'2k - Výsledková listina'!$D:$D,0),1))</f>
        <v/>
      </c>
      <c r="F78" s="57" t="str">
        <f>IF(ISNA(MATCH($B78,'2k - Výsledková listina'!$D:$D,0)),"",INDEX('2k - Výsledková listina'!$G:$H,MATCH($B78,'2k - Výsledková listina'!$D:$D,0),2))</f>
        <v/>
      </c>
      <c r="G78" s="56" t="str">
        <f>IF(ISNA(MATCH($B78,'2k - Výsledková listina'!$M:$M,0)),"",INDEX('2k - Výsledková listina'!$P:$Q,MATCH($B78,'2k - Výsledková listina'!$M:$M,0),1))</f>
        <v/>
      </c>
      <c r="H78" s="56" t="str">
        <f>IF(ISNA(MATCH($B78,'2k - Výsledková listina'!$M:$M,0)),"",INDEX('2k - Výsledková listina'!$P:$Q,MATCH($B78,'2k - Výsledková listina'!$M:$M,0),2))</f>
        <v/>
      </c>
      <c r="I78" s="56">
        <f t="shared" si="10"/>
        <v>0</v>
      </c>
      <c r="J78" s="20" t="str">
        <f t="shared" si="11"/>
        <v/>
      </c>
      <c r="K78" s="20" t="str">
        <f t="shared" si="12"/>
        <v/>
      </c>
      <c r="L78" s="58" t="str">
        <f t="shared" si="13"/>
        <v/>
      </c>
      <c r="N78">
        <f t="shared" si="14"/>
        <v>1</v>
      </c>
    </row>
    <row r="79" spans="1:14" x14ac:dyDescent="0.25">
      <c r="A79" s="118">
        <f>IF(Soupisky!H76&lt;&gt;"", Soupisky!H76, "")</f>
        <v>250</v>
      </c>
      <c r="B79" s="118" t="str">
        <f>IF(Soupisky!I76&lt;&gt;"", Soupisky!I76, "")</f>
        <v>Chromý Radomír</v>
      </c>
      <c r="C79" s="118" t="str">
        <f>IF(Soupisky!J76&lt;&gt;"", Soupisky!J76, "")</f>
        <v>M</v>
      </c>
      <c r="D79" s="119" t="str">
        <f>IF(AND(A79&lt;&gt;"", Soupisky!E76 &lt;&gt; ""), Soupisky!E76, "")</f>
        <v>ČRS MIVARDI CZ Mohelnice</v>
      </c>
      <c r="E79" s="56" t="str">
        <f>IF(ISNA(MATCH($B79,'2k - Výsledková listina'!$D:$D,0)),"",INDEX('2k - Výsledková listina'!$G:$H,MATCH($B79,'2k - Výsledková listina'!$D:$D,0),1))</f>
        <v/>
      </c>
      <c r="F79" s="57" t="str">
        <f>IF(ISNA(MATCH($B79,'2k - Výsledková listina'!$D:$D,0)),"",INDEX('2k - Výsledková listina'!$G:$H,MATCH($B79,'2k - Výsledková listina'!$D:$D,0),2))</f>
        <v/>
      </c>
      <c r="G79" s="56" t="str">
        <f>IF(ISNA(MATCH($B79,'2k - Výsledková listina'!$M:$M,0)),"",INDEX('2k - Výsledková listina'!$P:$Q,MATCH($B79,'2k - Výsledková listina'!$M:$M,0),1))</f>
        <v/>
      </c>
      <c r="H79" s="56" t="str">
        <f>IF(ISNA(MATCH($B79,'2k - Výsledková listina'!$M:$M,0)),"",INDEX('2k - Výsledková listina'!$P:$Q,MATCH($B79,'2k - Výsledková listina'!$M:$M,0),2))</f>
        <v/>
      </c>
      <c r="I79" s="56">
        <f t="shared" si="10"/>
        <v>0</v>
      </c>
      <c r="J79" s="20" t="str">
        <f t="shared" si="11"/>
        <v/>
      </c>
      <c r="K79" s="20" t="str">
        <f t="shared" si="12"/>
        <v/>
      </c>
      <c r="L79" s="58" t="str">
        <f t="shared" si="13"/>
        <v/>
      </c>
      <c r="N79">
        <f t="shared" si="14"/>
        <v>1</v>
      </c>
    </row>
    <row r="80" spans="1:14" x14ac:dyDescent="0.25">
      <c r="A80" s="118">
        <f>IF(Soupisky!H77&lt;&gt;"", Soupisky!H77, "")</f>
        <v>71</v>
      </c>
      <c r="B80" s="118" t="str">
        <f>IF(Soupisky!I77&lt;&gt;"", Soupisky!I77, "")</f>
        <v>Mihál Pavol</v>
      </c>
      <c r="C80" s="118" t="str">
        <f>IF(Soupisky!J77&lt;&gt;"", Soupisky!J77, "")</f>
        <v>M</v>
      </c>
      <c r="D80" s="119" t="str">
        <f>IF(AND(A80&lt;&gt;"", Soupisky!E77 &lt;&gt; ""), Soupisky!E77, "")</f>
        <v>ČRS MIVARDI CZ Mohelnice</v>
      </c>
      <c r="E80" s="56" t="str">
        <f>IF(ISNA(MATCH($B80,'2k - Výsledková listina'!$D:$D,0)),"",INDEX('2k - Výsledková listina'!$G:$H,MATCH($B80,'2k - Výsledková listina'!$D:$D,0),1))</f>
        <v/>
      </c>
      <c r="F80" s="57" t="str">
        <f>IF(ISNA(MATCH($B80,'2k - Výsledková listina'!$D:$D,0)),"",INDEX('2k - Výsledková listina'!$G:$H,MATCH($B80,'2k - Výsledková listina'!$D:$D,0),2))</f>
        <v/>
      </c>
      <c r="G80" s="56" t="str">
        <f>IF(ISNA(MATCH($B80,'2k - Výsledková listina'!$M:$M,0)),"",INDEX('2k - Výsledková listina'!$P:$Q,MATCH($B80,'2k - Výsledková listina'!$M:$M,0),1))</f>
        <v/>
      </c>
      <c r="H80" s="56" t="str">
        <f>IF(ISNA(MATCH($B80,'2k - Výsledková listina'!$M:$M,0)),"",INDEX('2k - Výsledková listina'!$P:$Q,MATCH($B80,'2k - Výsledková listina'!$M:$M,0),2))</f>
        <v/>
      </c>
      <c r="I80" s="56">
        <f t="shared" si="10"/>
        <v>0</v>
      </c>
      <c r="J80" s="20" t="str">
        <f t="shared" si="11"/>
        <v/>
      </c>
      <c r="K80" s="20" t="str">
        <f t="shared" si="12"/>
        <v/>
      </c>
      <c r="L80" s="58" t="str">
        <f t="shared" si="13"/>
        <v/>
      </c>
      <c r="N80">
        <f t="shared" si="14"/>
        <v>1</v>
      </c>
    </row>
    <row r="81" spans="1:14" x14ac:dyDescent="0.25">
      <c r="A81" s="118" t="str">
        <f>IF(Soupisky!H78&lt;&gt;"", Soupisky!H78, "")</f>
        <v/>
      </c>
      <c r="B81" s="118" t="str">
        <f>IF(Soupisky!I78&lt;&gt;"", Soupisky!I78, "")</f>
        <v/>
      </c>
      <c r="C81" s="118" t="str">
        <f>IF(Soupisky!J78&lt;&gt;"", Soupisky!J78, "")</f>
        <v/>
      </c>
      <c r="D81" s="119" t="str">
        <f>IF(AND(A81&lt;&gt;"", Soupisky!E78 &lt;&gt; ""), Soupisky!E78, "")</f>
        <v/>
      </c>
      <c r="E81" s="56" t="str">
        <f>IF(ISNA(MATCH($B81,'2k - Výsledková listina'!$D:$D,0)),"",INDEX('2k - Výsledková listina'!$G:$H,MATCH($B81,'2k - Výsledková listina'!$D:$D,0),1))</f>
        <v/>
      </c>
      <c r="F81" s="57" t="str">
        <f>IF(ISNA(MATCH($B81,'2k - Výsledková listina'!$D:$D,0)),"",INDEX('2k - Výsledková listina'!$G:$H,MATCH($B81,'2k - Výsledková listina'!$D:$D,0),2))</f>
        <v/>
      </c>
      <c r="G81" s="56" t="str">
        <f>IF(ISNA(MATCH($B81,'2k - Výsledková listina'!$M:$M,0)),"",INDEX('2k - Výsledková listina'!$P:$Q,MATCH($B81,'2k - Výsledková listina'!$M:$M,0),1))</f>
        <v/>
      </c>
      <c r="H81" s="56" t="str">
        <f>IF(ISNA(MATCH($B81,'2k - Výsledková listina'!$M:$M,0)),"",INDEX('2k - Výsledková listina'!$P:$Q,MATCH($B81,'2k - Výsledková listina'!$M:$M,0),2))</f>
        <v/>
      </c>
      <c r="I81" s="56" t="str">
        <f t="shared" si="10"/>
        <v/>
      </c>
      <c r="J81" s="20" t="str">
        <f t="shared" si="11"/>
        <v/>
      </c>
      <c r="K81" s="20" t="str">
        <f t="shared" si="12"/>
        <v/>
      </c>
      <c r="L81" s="58" t="str">
        <f t="shared" si="13"/>
        <v/>
      </c>
      <c r="N81">
        <f t="shared" si="14"/>
        <v>0</v>
      </c>
    </row>
    <row r="82" spans="1:14" x14ac:dyDescent="0.25">
      <c r="A82" s="118" t="str">
        <f>IF(Soupisky!H79&lt;&gt;"", Soupisky!H79, "")</f>
        <v/>
      </c>
      <c r="B82" s="118" t="str">
        <f>IF(Soupisky!I79&lt;&gt;"", Soupisky!I79, "")</f>
        <v/>
      </c>
      <c r="C82" s="118" t="str">
        <f>IF(Soupisky!J79&lt;&gt;"", Soupisky!J79, "")</f>
        <v/>
      </c>
      <c r="D82" s="119" t="str">
        <f>IF(AND(A82&lt;&gt;"", Soupisky!E79 &lt;&gt; ""), Soupisky!E79, "")</f>
        <v/>
      </c>
      <c r="E82" s="56" t="str">
        <f>IF(ISNA(MATCH($B82,'2k - Výsledková listina'!$D:$D,0)),"",INDEX('2k - Výsledková listina'!$G:$H,MATCH($B82,'2k - Výsledková listina'!$D:$D,0),1))</f>
        <v/>
      </c>
      <c r="F82" s="57" t="str">
        <f>IF(ISNA(MATCH($B82,'2k - Výsledková listina'!$D:$D,0)),"",INDEX('2k - Výsledková listina'!$G:$H,MATCH($B82,'2k - Výsledková listina'!$D:$D,0),2))</f>
        <v/>
      </c>
      <c r="G82" s="56" t="str">
        <f>IF(ISNA(MATCH($B82,'2k - Výsledková listina'!$M:$M,0)),"",INDEX('2k - Výsledková listina'!$P:$Q,MATCH($B82,'2k - Výsledková listina'!$M:$M,0),1))</f>
        <v/>
      </c>
      <c r="H82" s="56" t="str">
        <f>IF(ISNA(MATCH($B82,'2k - Výsledková listina'!$M:$M,0)),"",INDEX('2k - Výsledková listina'!$P:$Q,MATCH($B82,'2k - Výsledková listina'!$M:$M,0),2))</f>
        <v/>
      </c>
      <c r="I82" s="56" t="str">
        <f t="shared" si="10"/>
        <v/>
      </c>
      <c r="J82" s="20" t="str">
        <f t="shared" si="11"/>
        <v/>
      </c>
      <c r="K82" s="20" t="str">
        <f t="shared" si="12"/>
        <v/>
      </c>
      <c r="L82" s="58" t="str">
        <f t="shared" si="13"/>
        <v/>
      </c>
      <c r="N82">
        <f t="shared" si="14"/>
        <v>0</v>
      </c>
    </row>
    <row r="83" spans="1:14" x14ac:dyDescent="0.25">
      <c r="A83" s="118" t="str">
        <f>IF(Soupisky!H80&lt;&gt;"", Soupisky!H80, "")</f>
        <v/>
      </c>
      <c r="B83" s="118" t="str">
        <f>IF(Soupisky!I80&lt;&gt;"", Soupisky!I80, "")</f>
        <v/>
      </c>
      <c r="C83" s="118" t="str">
        <f>IF(Soupisky!J80&lt;&gt;"", Soupisky!J80, "")</f>
        <v/>
      </c>
      <c r="D83" s="119" t="str">
        <f>IF(AND(A83&lt;&gt;"", Soupisky!E80 &lt;&gt; ""), Soupisky!E80, "")</f>
        <v/>
      </c>
      <c r="E83" s="56" t="str">
        <f>IF(ISNA(MATCH($B83,'2k - Výsledková listina'!$D:$D,0)),"",INDEX('2k - Výsledková listina'!$G:$H,MATCH($B83,'2k - Výsledková listina'!$D:$D,0),1))</f>
        <v/>
      </c>
      <c r="F83" s="57" t="str">
        <f>IF(ISNA(MATCH($B83,'2k - Výsledková listina'!$D:$D,0)),"",INDEX('2k - Výsledková listina'!$G:$H,MATCH($B83,'2k - Výsledková listina'!$D:$D,0),2))</f>
        <v/>
      </c>
      <c r="G83" s="56" t="str">
        <f>IF(ISNA(MATCH($B83,'2k - Výsledková listina'!$M:$M,0)),"",INDEX('2k - Výsledková listina'!$P:$Q,MATCH($B83,'2k - Výsledková listina'!$M:$M,0),1))</f>
        <v/>
      </c>
      <c r="H83" s="56" t="str">
        <f>IF(ISNA(MATCH($B83,'2k - Výsledková listina'!$M:$M,0)),"",INDEX('2k - Výsledková listina'!$P:$Q,MATCH($B83,'2k - Výsledková listina'!$M:$M,0),2))</f>
        <v/>
      </c>
      <c r="I83" s="56" t="str">
        <f t="shared" si="10"/>
        <v/>
      </c>
      <c r="J83" s="20" t="str">
        <f t="shared" si="11"/>
        <v/>
      </c>
      <c r="K83" s="20" t="str">
        <f t="shared" si="12"/>
        <v/>
      </c>
      <c r="L83" s="58" t="str">
        <f t="shared" si="13"/>
        <v/>
      </c>
      <c r="N83">
        <f t="shared" si="14"/>
        <v>0</v>
      </c>
    </row>
    <row r="84" spans="1:14" x14ac:dyDescent="0.25">
      <c r="A84" s="118">
        <f>IF(Soupisky!H81&lt;&gt;"", Soupisky!H81, "")</f>
        <v>786</v>
      </c>
      <c r="B84" s="118" t="str">
        <f>IF(Soupisky!I81&lt;&gt;"", Soupisky!I81, "")</f>
        <v>Kubík Martin</v>
      </c>
      <c r="C84" s="118" t="str">
        <f>IF(Soupisky!J81&lt;&gt;"", Soupisky!J81, "")</f>
        <v>M</v>
      </c>
      <c r="D84" s="119" t="str">
        <f>IF(AND(A84&lt;&gt;"", Soupisky!E81 &lt;&gt; ""), Soupisky!E81, "")</f>
        <v>RSK LIPANI MIVARDI Třebechovice pod Orebem</v>
      </c>
      <c r="E84" s="56" t="str">
        <f>IF(ISNA(MATCH($B84,'2k - Výsledková listina'!$D:$D,0)),"",INDEX('2k - Výsledková listina'!$G:$H,MATCH($B84,'2k - Výsledková listina'!$D:$D,0),1))</f>
        <v/>
      </c>
      <c r="F84" s="57" t="str">
        <f>IF(ISNA(MATCH($B84,'2k - Výsledková listina'!$D:$D,0)),"",INDEX('2k - Výsledková listina'!$G:$H,MATCH($B84,'2k - Výsledková listina'!$D:$D,0),2))</f>
        <v/>
      </c>
      <c r="G84" s="56" t="str">
        <f>IF(ISNA(MATCH($B84,'2k - Výsledková listina'!$M:$M,0)),"",INDEX('2k - Výsledková listina'!$P:$Q,MATCH($B84,'2k - Výsledková listina'!$M:$M,0),1))</f>
        <v/>
      </c>
      <c r="H84" s="56" t="str">
        <f>IF(ISNA(MATCH($B84,'2k - Výsledková listina'!$M:$M,0)),"",INDEX('2k - Výsledková listina'!$P:$Q,MATCH($B84,'2k - Výsledková listina'!$M:$M,0),2))</f>
        <v/>
      </c>
      <c r="I84" s="56">
        <f t="shared" si="10"/>
        <v>0</v>
      </c>
      <c r="J84" s="20" t="str">
        <f t="shared" si="11"/>
        <v/>
      </c>
      <c r="K84" s="20" t="str">
        <f t="shared" si="12"/>
        <v/>
      </c>
      <c r="L84" s="58" t="str">
        <f t="shared" si="13"/>
        <v/>
      </c>
      <c r="N84">
        <f t="shared" si="14"/>
        <v>1</v>
      </c>
    </row>
    <row r="85" spans="1:14" x14ac:dyDescent="0.25">
      <c r="A85" s="118">
        <f>IF(Soupisky!H82&lt;&gt;"", Soupisky!H82, "")</f>
        <v>781</v>
      </c>
      <c r="B85" s="118" t="str">
        <f>IF(Soupisky!I82&lt;&gt;"", Soupisky!I82, "")</f>
        <v>Ing. Bartoš Jiří</v>
      </c>
      <c r="C85" s="118" t="str">
        <f>IF(Soupisky!J82&lt;&gt;"", Soupisky!J82, "")</f>
        <v>M</v>
      </c>
      <c r="D85" s="119" t="str">
        <f>IF(AND(A85&lt;&gt;"", Soupisky!E82 &lt;&gt; ""), Soupisky!E82, "")</f>
        <v>RSK LIPANI MIVARDI Třebechovice pod Orebem</v>
      </c>
      <c r="E85" s="56" t="str">
        <f>IF(ISNA(MATCH($B85,'2k - Výsledková listina'!$D:$D,0)),"",INDEX('2k - Výsledková listina'!$G:$H,MATCH($B85,'2k - Výsledková listina'!$D:$D,0),1))</f>
        <v/>
      </c>
      <c r="F85" s="57" t="str">
        <f>IF(ISNA(MATCH($B85,'2k - Výsledková listina'!$D:$D,0)),"",INDEX('2k - Výsledková listina'!$G:$H,MATCH($B85,'2k - Výsledková listina'!$D:$D,0),2))</f>
        <v/>
      </c>
      <c r="G85" s="56" t="str">
        <f>IF(ISNA(MATCH($B85,'2k - Výsledková listina'!$M:$M,0)),"",INDEX('2k - Výsledková listina'!$P:$Q,MATCH($B85,'2k - Výsledková listina'!$M:$M,0),1))</f>
        <v/>
      </c>
      <c r="H85" s="56" t="str">
        <f>IF(ISNA(MATCH($B85,'2k - Výsledková listina'!$M:$M,0)),"",INDEX('2k - Výsledková listina'!$P:$Q,MATCH($B85,'2k - Výsledková listina'!$M:$M,0),2))</f>
        <v/>
      </c>
      <c r="I85" s="56">
        <f t="shared" si="10"/>
        <v>0</v>
      </c>
      <c r="J85" s="20" t="str">
        <f t="shared" si="11"/>
        <v/>
      </c>
      <c r="K85" s="20" t="str">
        <f t="shared" si="12"/>
        <v/>
      </c>
      <c r="L85" s="58" t="str">
        <f t="shared" si="13"/>
        <v/>
      </c>
      <c r="N85">
        <f t="shared" si="14"/>
        <v>1</v>
      </c>
    </row>
    <row r="86" spans="1:14" x14ac:dyDescent="0.25">
      <c r="A86" s="118">
        <f>IF(Soupisky!H83&lt;&gt;"", Soupisky!H83, "")</f>
        <v>949</v>
      </c>
      <c r="B86" s="118" t="str">
        <f>IF(Soupisky!I83&lt;&gt;"", Soupisky!I83, "")</f>
        <v>Ing. Bartoš Jan</v>
      </c>
      <c r="C86" s="118" t="str">
        <f>IF(Soupisky!J83&lt;&gt;"", Soupisky!J83, "")</f>
        <v>M</v>
      </c>
      <c r="D86" s="119" t="str">
        <f>IF(AND(A86&lt;&gt;"", Soupisky!E83 &lt;&gt; ""), Soupisky!E83, "")</f>
        <v>RSK LIPANI MIVARDI Třebechovice pod Orebem</v>
      </c>
      <c r="E86" s="56" t="str">
        <f>IF(ISNA(MATCH($B86,'2k - Výsledková listina'!$D:$D,0)),"",INDEX('2k - Výsledková listina'!$G:$H,MATCH($B86,'2k - Výsledková listina'!$D:$D,0),1))</f>
        <v/>
      </c>
      <c r="F86" s="57" t="str">
        <f>IF(ISNA(MATCH($B86,'2k - Výsledková listina'!$D:$D,0)),"",INDEX('2k - Výsledková listina'!$G:$H,MATCH($B86,'2k - Výsledková listina'!$D:$D,0),2))</f>
        <v/>
      </c>
      <c r="G86" s="56" t="str">
        <f>IF(ISNA(MATCH($B86,'2k - Výsledková listina'!$M:$M,0)),"",INDEX('2k - Výsledková listina'!$P:$Q,MATCH($B86,'2k - Výsledková listina'!$M:$M,0),1))</f>
        <v/>
      </c>
      <c r="H86" s="56" t="str">
        <f>IF(ISNA(MATCH($B86,'2k - Výsledková listina'!$M:$M,0)),"",INDEX('2k - Výsledková listina'!$P:$Q,MATCH($B86,'2k - Výsledková listina'!$M:$M,0),2))</f>
        <v/>
      </c>
      <c r="I86" s="56">
        <f t="shared" si="10"/>
        <v>0</v>
      </c>
      <c r="J86" s="20" t="str">
        <f t="shared" si="11"/>
        <v/>
      </c>
      <c r="K86" s="20" t="str">
        <f t="shared" si="12"/>
        <v/>
      </c>
      <c r="L86" s="58" t="str">
        <f t="shared" si="13"/>
        <v/>
      </c>
      <c r="N86">
        <f t="shared" si="14"/>
        <v>1</v>
      </c>
    </row>
    <row r="87" spans="1:14" x14ac:dyDescent="0.25">
      <c r="A87" s="118">
        <f>IF(Soupisky!H84&lt;&gt;"", Soupisky!H84, "")</f>
        <v>1745</v>
      </c>
      <c r="B87" s="118" t="str">
        <f>IF(Soupisky!I84&lt;&gt;"", Soupisky!I84, "")</f>
        <v>Jireček Miroslav</v>
      </c>
      <c r="C87" s="118" t="str">
        <f>IF(Soupisky!J84&lt;&gt;"", Soupisky!J84, "")</f>
        <v>M</v>
      </c>
      <c r="D87" s="119" t="str">
        <f>IF(AND(A87&lt;&gt;"", Soupisky!E84 &lt;&gt; ""), Soupisky!E84, "")</f>
        <v>RSK LIPANI MIVARDI Třebechovice pod Orebem</v>
      </c>
      <c r="E87" s="56" t="str">
        <f>IF(ISNA(MATCH($B87,'2k - Výsledková listina'!$D:$D,0)),"",INDEX('2k - Výsledková listina'!$G:$H,MATCH($B87,'2k - Výsledková listina'!$D:$D,0),1))</f>
        <v/>
      </c>
      <c r="F87" s="57" t="str">
        <f>IF(ISNA(MATCH($B87,'2k - Výsledková listina'!$D:$D,0)),"",INDEX('2k - Výsledková listina'!$G:$H,MATCH($B87,'2k - Výsledková listina'!$D:$D,0),2))</f>
        <v/>
      </c>
      <c r="G87" s="56" t="str">
        <f>IF(ISNA(MATCH($B87,'2k - Výsledková listina'!$M:$M,0)),"",INDEX('2k - Výsledková listina'!$P:$Q,MATCH($B87,'2k - Výsledková listina'!$M:$M,0),1))</f>
        <v/>
      </c>
      <c r="H87" s="56" t="str">
        <f>IF(ISNA(MATCH($B87,'2k - Výsledková listina'!$M:$M,0)),"",INDEX('2k - Výsledková listina'!$P:$Q,MATCH($B87,'2k - Výsledková listina'!$M:$M,0),2))</f>
        <v/>
      </c>
      <c r="I87" s="56">
        <f t="shared" si="10"/>
        <v>0</v>
      </c>
      <c r="J87" s="20" t="str">
        <f t="shared" si="11"/>
        <v/>
      </c>
      <c r="K87" s="20" t="str">
        <f t="shared" si="12"/>
        <v/>
      </c>
      <c r="L87" s="58" t="str">
        <f t="shared" si="13"/>
        <v/>
      </c>
      <c r="N87">
        <f t="shared" si="14"/>
        <v>1</v>
      </c>
    </row>
    <row r="88" spans="1:14" x14ac:dyDescent="0.25">
      <c r="A88" s="118">
        <f>IF(Soupisky!H85&lt;&gt;"", Soupisky!H85, "")</f>
        <v>788</v>
      </c>
      <c r="B88" s="118" t="str">
        <f>IF(Soupisky!I85&lt;&gt;"", Soupisky!I85, "")</f>
        <v>Slezák Pavel</v>
      </c>
      <c r="C88" s="118" t="str">
        <f>IF(Soupisky!J85&lt;&gt;"", Soupisky!J85, "")</f>
        <v>M</v>
      </c>
      <c r="D88" s="119" t="str">
        <f>IF(AND(A88&lt;&gt;"", Soupisky!E85 &lt;&gt; ""), Soupisky!E85, "")</f>
        <v>RSK LIPANI MIVARDI Třebechovice pod Orebem</v>
      </c>
      <c r="E88" s="56" t="str">
        <f>IF(ISNA(MATCH($B88,'2k - Výsledková listina'!$D:$D,0)),"",INDEX('2k - Výsledková listina'!$G:$H,MATCH($B88,'2k - Výsledková listina'!$D:$D,0),1))</f>
        <v/>
      </c>
      <c r="F88" s="57" t="str">
        <f>IF(ISNA(MATCH($B88,'2k - Výsledková listina'!$D:$D,0)),"",INDEX('2k - Výsledková listina'!$G:$H,MATCH($B88,'2k - Výsledková listina'!$D:$D,0),2))</f>
        <v/>
      </c>
      <c r="G88" s="56" t="str">
        <f>IF(ISNA(MATCH($B88,'2k - Výsledková listina'!$M:$M,0)),"",INDEX('2k - Výsledková listina'!$P:$Q,MATCH($B88,'2k - Výsledková listina'!$M:$M,0),1))</f>
        <v/>
      </c>
      <c r="H88" s="56" t="str">
        <f>IF(ISNA(MATCH($B88,'2k - Výsledková listina'!$M:$M,0)),"",INDEX('2k - Výsledková listina'!$P:$Q,MATCH($B88,'2k - Výsledková listina'!$M:$M,0),2))</f>
        <v/>
      </c>
      <c r="I88" s="56">
        <f t="shared" si="10"/>
        <v>0</v>
      </c>
      <c r="J88" s="20" t="str">
        <f t="shared" si="11"/>
        <v/>
      </c>
      <c r="K88" s="20" t="str">
        <f t="shared" si="12"/>
        <v/>
      </c>
      <c r="L88" s="58" t="str">
        <f t="shared" si="13"/>
        <v/>
      </c>
      <c r="N88">
        <f t="shared" si="14"/>
        <v>1</v>
      </c>
    </row>
    <row r="89" spans="1:14" x14ac:dyDescent="0.25">
      <c r="A89" s="118">
        <f>IF(Soupisky!H86&lt;&gt;"", Soupisky!H86, "")</f>
        <v>1620</v>
      </c>
      <c r="B89" s="118" t="str">
        <f>IF(Soupisky!I86&lt;&gt;"", Soupisky!I86, "")</f>
        <v>Kubík Marcel</v>
      </c>
      <c r="C89" s="118" t="str">
        <f>IF(Soupisky!J86&lt;&gt;"", Soupisky!J86, "")</f>
        <v>M</v>
      </c>
      <c r="D89" s="119" t="str">
        <f>IF(AND(A89&lt;&gt;"", Soupisky!E86 &lt;&gt; ""), Soupisky!E86, "")</f>
        <v>RSK LIPANI MIVARDI Třebechovice pod Orebem</v>
      </c>
      <c r="E89" s="56" t="str">
        <f>IF(ISNA(MATCH($B89,'2k - Výsledková listina'!$D:$D,0)),"",INDEX('2k - Výsledková listina'!$G:$H,MATCH($B89,'2k - Výsledková listina'!$D:$D,0),1))</f>
        <v/>
      </c>
      <c r="F89" s="57" t="str">
        <f>IF(ISNA(MATCH($B89,'2k - Výsledková listina'!$D:$D,0)),"",INDEX('2k - Výsledková listina'!$G:$H,MATCH($B89,'2k - Výsledková listina'!$D:$D,0),2))</f>
        <v/>
      </c>
      <c r="G89" s="56" t="str">
        <f>IF(ISNA(MATCH($B89,'2k - Výsledková listina'!$M:$M,0)),"",INDEX('2k - Výsledková listina'!$P:$Q,MATCH($B89,'2k - Výsledková listina'!$M:$M,0),1))</f>
        <v/>
      </c>
      <c r="H89" s="56" t="str">
        <f>IF(ISNA(MATCH($B89,'2k - Výsledková listina'!$M:$M,0)),"",INDEX('2k - Výsledková listina'!$P:$Q,MATCH($B89,'2k - Výsledková listina'!$M:$M,0),2))</f>
        <v/>
      </c>
      <c r="I89" s="56">
        <f t="shared" si="10"/>
        <v>0</v>
      </c>
      <c r="J89" s="20" t="str">
        <f t="shared" si="11"/>
        <v/>
      </c>
      <c r="K89" s="20" t="str">
        <f t="shared" si="12"/>
        <v/>
      </c>
      <c r="L89" s="58" t="str">
        <f t="shared" si="13"/>
        <v/>
      </c>
      <c r="N89">
        <f t="shared" si="14"/>
        <v>1</v>
      </c>
    </row>
    <row r="90" spans="1:14" x14ac:dyDescent="0.25">
      <c r="A90" s="118">
        <f>IF(Soupisky!H87&lt;&gt;"", Soupisky!H87, "")</f>
        <v>1619</v>
      </c>
      <c r="B90" s="118" t="str">
        <f>IF(Soupisky!I87&lt;&gt;"", Soupisky!I87, "")</f>
        <v>Chmelař Lubomír</v>
      </c>
      <c r="C90" s="118" t="str">
        <f>IF(Soupisky!J87&lt;&gt;"", Soupisky!J87, "")</f>
        <v>M</v>
      </c>
      <c r="D90" s="119" t="str">
        <f>IF(AND(A90&lt;&gt;"", Soupisky!E87 &lt;&gt; ""), Soupisky!E87, "")</f>
        <v>RSK LIPANI MIVARDI Třebechovice pod Orebem</v>
      </c>
      <c r="E90" s="56" t="str">
        <f>IF(ISNA(MATCH($B90,'2k - Výsledková listina'!$D:$D,0)),"",INDEX('2k - Výsledková listina'!$G:$H,MATCH($B90,'2k - Výsledková listina'!$D:$D,0),1))</f>
        <v/>
      </c>
      <c r="F90" s="57" t="str">
        <f>IF(ISNA(MATCH($B90,'2k - Výsledková listina'!$D:$D,0)),"",INDEX('2k - Výsledková listina'!$G:$H,MATCH($B90,'2k - Výsledková listina'!$D:$D,0),2))</f>
        <v/>
      </c>
      <c r="G90" s="56" t="str">
        <f>IF(ISNA(MATCH($B90,'2k - Výsledková listina'!$M:$M,0)),"",INDEX('2k - Výsledková listina'!$P:$Q,MATCH($B90,'2k - Výsledková listina'!$M:$M,0),1))</f>
        <v/>
      </c>
      <c r="H90" s="56" t="str">
        <f>IF(ISNA(MATCH($B90,'2k - Výsledková listina'!$M:$M,0)),"",INDEX('2k - Výsledková listina'!$P:$Q,MATCH($B90,'2k - Výsledková listina'!$M:$M,0),2))</f>
        <v/>
      </c>
      <c r="I90" s="56">
        <f t="shared" si="10"/>
        <v>0</v>
      </c>
      <c r="J90" s="20" t="str">
        <f t="shared" si="11"/>
        <v/>
      </c>
      <c r="K90" s="20" t="str">
        <f t="shared" si="12"/>
        <v/>
      </c>
      <c r="L90" s="58" t="str">
        <f t="shared" si="13"/>
        <v/>
      </c>
      <c r="N90">
        <f t="shared" si="14"/>
        <v>1</v>
      </c>
    </row>
    <row r="91" spans="1:14" x14ac:dyDescent="0.25">
      <c r="A91" s="118">
        <f>IF(Soupisky!H88&lt;&gt;"", Soupisky!H88, "")</f>
        <v>1804</v>
      </c>
      <c r="B91" s="118" t="str">
        <f>IF(Soupisky!I88&lt;&gt;"", Soupisky!I88, "")</f>
        <v>Veselý Jan</v>
      </c>
      <c r="C91" s="118" t="str">
        <f>IF(Soupisky!J88&lt;&gt;"", Soupisky!J88, "")</f>
        <v>M</v>
      </c>
      <c r="D91" s="119" t="str">
        <f>IF(AND(A91&lt;&gt;"", Soupisky!E88 &lt;&gt; ""), Soupisky!E88, "")</f>
        <v>RSK LIPANI MIVARDI Třebechovice pod Orebem</v>
      </c>
      <c r="E91" s="56" t="str">
        <f>IF(ISNA(MATCH($B91,'2k - Výsledková listina'!$D:$D,0)),"",INDEX('2k - Výsledková listina'!$G:$H,MATCH($B91,'2k - Výsledková listina'!$D:$D,0),1))</f>
        <v/>
      </c>
      <c r="F91" s="57" t="str">
        <f>IF(ISNA(MATCH($B91,'2k - Výsledková listina'!$D:$D,0)),"",INDEX('2k - Výsledková listina'!$G:$H,MATCH($B91,'2k - Výsledková listina'!$D:$D,0),2))</f>
        <v/>
      </c>
      <c r="G91" s="56" t="str">
        <f>IF(ISNA(MATCH($B91,'2k - Výsledková listina'!$M:$M,0)),"",INDEX('2k - Výsledková listina'!$P:$Q,MATCH($B91,'2k - Výsledková listina'!$M:$M,0),1))</f>
        <v/>
      </c>
      <c r="H91" s="56" t="str">
        <f>IF(ISNA(MATCH($B91,'2k - Výsledková listina'!$M:$M,0)),"",INDEX('2k - Výsledková listina'!$P:$Q,MATCH($B91,'2k - Výsledková listina'!$M:$M,0),2))</f>
        <v/>
      </c>
      <c r="I91" s="56">
        <f t="shared" si="10"/>
        <v>0</v>
      </c>
      <c r="J91" s="20" t="str">
        <f t="shared" si="11"/>
        <v/>
      </c>
      <c r="K91" s="20" t="str">
        <f t="shared" si="12"/>
        <v/>
      </c>
      <c r="L91" s="58" t="str">
        <f t="shared" si="13"/>
        <v/>
      </c>
      <c r="N91">
        <f t="shared" si="14"/>
        <v>1</v>
      </c>
    </row>
    <row r="92" spans="1:14" x14ac:dyDescent="0.25">
      <c r="A92" s="118" t="str">
        <f>IF(Soupisky!H89&lt;&gt;"", Soupisky!H89, "")</f>
        <v/>
      </c>
      <c r="B92" s="118" t="str">
        <f>IF(Soupisky!I89&lt;&gt;"", Soupisky!I89, "")</f>
        <v/>
      </c>
      <c r="C92" s="118" t="str">
        <f>IF(Soupisky!J89&lt;&gt;"", Soupisky!J89, "")</f>
        <v/>
      </c>
      <c r="D92" s="119" t="str">
        <f>IF(AND(A92&lt;&gt;"", Soupisky!E89 &lt;&gt; ""), Soupisky!E89, "")</f>
        <v/>
      </c>
      <c r="E92" s="56" t="str">
        <f>IF(ISNA(MATCH($B92,'2k - Výsledková listina'!$D:$D,0)),"",INDEX('2k - Výsledková listina'!$G:$H,MATCH($B92,'2k - Výsledková listina'!$D:$D,0),1))</f>
        <v/>
      </c>
      <c r="F92" s="57" t="str">
        <f>IF(ISNA(MATCH($B92,'2k - Výsledková listina'!$D:$D,0)),"",INDEX('2k - Výsledková listina'!$G:$H,MATCH($B92,'2k - Výsledková listina'!$D:$D,0),2))</f>
        <v/>
      </c>
      <c r="G92" s="56" t="str">
        <f>IF(ISNA(MATCH($B92,'2k - Výsledková listina'!$M:$M,0)),"",INDEX('2k - Výsledková listina'!$P:$Q,MATCH($B92,'2k - Výsledková listina'!$M:$M,0),1))</f>
        <v/>
      </c>
      <c r="H92" s="56" t="str">
        <f>IF(ISNA(MATCH($B92,'2k - Výsledková listina'!$M:$M,0)),"",INDEX('2k - Výsledková listina'!$P:$Q,MATCH($B92,'2k - Výsledková listina'!$M:$M,0),2))</f>
        <v/>
      </c>
      <c r="I92" s="56" t="str">
        <f t="shared" si="10"/>
        <v/>
      </c>
      <c r="J92" s="20" t="str">
        <f t="shared" si="11"/>
        <v/>
      </c>
      <c r="K92" s="20" t="str">
        <f t="shared" si="12"/>
        <v/>
      </c>
      <c r="L92" s="58" t="str">
        <f t="shared" si="13"/>
        <v/>
      </c>
      <c r="N92">
        <f t="shared" si="14"/>
        <v>0</v>
      </c>
    </row>
    <row r="93" spans="1:14" x14ac:dyDescent="0.25">
      <c r="A93" s="118" t="str">
        <f>IF(Soupisky!H90&lt;&gt;"", Soupisky!H90, "")</f>
        <v/>
      </c>
      <c r="B93" s="118" t="str">
        <f>IF(Soupisky!I90&lt;&gt;"", Soupisky!I90, "")</f>
        <v/>
      </c>
      <c r="C93" s="118" t="str">
        <f>IF(Soupisky!J90&lt;&gt;"", Soupisky!J90, "")</f>
        <v/>
      </c>
      <c r="D93" s="119" t="str">
        <f>IF(AND(A93&lt;&gt;"", Soupisky!E90 &lt;&gt; ""), Soupisky!E90, "")</f>
        <v/>
      </c>
      <c r="E93" s="56" t="str">
        <f>IF(ISNA(MATCH($B93,'2k - Výsledková listina'!$D:$D,0)),"",INDEX('2k - Výsledková listina'!$G:$H,MATCH($B93,'2k - Výsledková listina'!$D:$D,0),1))</f>
        <v/>
      </c>
      <c r="F93" s="57" t="str">
        <f>IF(ISNA(MATCH($B93,'2k - Výsledková listina'!$D:$D,0)),"",INDEX('2k - Výsledková listina'!$G:$H,MATCH($B93,'2k - Výsledková listina'!$D:$D,0),2))</f>
        <v/>
      </c>
      <c r="G93" s="56" t="str">
        <f>IF(ISNA(MATCH($B93,'2k - Výsledková listina'!$M:$M,0)),"",INDEX('2k - Výsledková listina'!$P:$Q,MATCH($B93,'2k - Výsledková listina'!$M:$M,0),1))</f>
        <v/>
      </c>
      <c r="H93" s="56" t="str">
        <f>IF(ISNA(MATCH($B93,'2k - Výsledková listina'!$M:$M,0)),"",INDEX('2k - Výsledková listina'!$P:$Q,MATCH($B93,'2k - Výsledková listina'!$M:$M,0),2))</f>
        <v/>
      </c>
      <c r="I93" s="56" t="str">
        <f t="shared" si="10"/>
        <v/>
      </c>
      <c r="J93" s="20" t="str">
        <f t="shared" si="11"/>
        <v/>
      </c>
      <c r="K93" s="20" t="str">
        <f t="shared" si="12"/>
        <v/>
      </c>
      <c r="L93" s="58" t="str">
        <f t="shared" si="13"/>
        <v/>
      </c>
      <c r="N93">
        <f t="shared" si="14"/>
        <v>0</v>
      </c>
    </row>
    <row r="94" spans="1:14" x14ac:dyDescent="0.25">
      <c r="A94" s="118" t="str">
        <f>IF(Soupisky!H91&lt;&gt;"", Soupisky!H91, "")</f>
        <v/>
      </c>
      <c r="B94" s="118" t="str">
        <f>IF(Soupisky!I91&lt;&gt;"", Soupisky!I91, "")</f>
        <v/>
      </c>
      <c r="C94" s="118" t="str">
        <f>IF(Soupisky!J91&lt;&gt;"", Soupisky!J91, "")</f>
        <v/>
      </c>
      <c r="D94" s="119" t="str">
        <f>IF(AND(A94&lt;&gt;"", Soupisky!E91 &lt;&gt; ""), Soupisky!E91, "")</f>
        <v/>
      </c>
      <c r="E94" s="56" t="str">
        <f>IF(ISNA(MATCH($B94,'2k - Výsledková listina'!$D:$D,0)),"",INDEX('2k - Výsledková listina'!$G:$H,MATCH($B94,'2k - Výsledková listina'!$D:$D,0),1))</f>
        <v/>
      </c>
      <c r="F94" s="57" t="str">
        <f>IF(ISNA(MATCH($B94,'2k - Výsledková listina'!$D:$D,0)),"",INDEX('2k - Výsledková listina'!$G:$H,MATCH($B94,'2k - Výsledková listina'!$D:$D,0),2))</f>
        <v/>
      </c>
      <c r="G94" s="56" t="str">
        <f>IF(ISNA(MATCH($B94,'2k - Výsledková listina'!$M:$M,0)),"",INDEX('2k - Výsledková listina'!$P:$Q,MATCH($B94,'2k - Výsledková listina'!$M:$M,0),1))</f>
        <v/>
      </c>
      <c r="H94" s="56" t="str">
        <f>IF(ISNA(MATCH($B94,'2k - Výsledková listina'!$M:$M,0)),"",INDEX('2k - Výsledková listina'!$P:$Q,MATCH($B94,'2k - Výsledková listina'!$M:$M,0),2))</f>
        <v/>
      </c>
      <c r="I94" s="56" t="str">
        <f t="shared" si="10"/>
        <v/>
      </c>
      <c r="J94" s="20" t="str">
        <f t="shared" si="11"/>
        <v/>
      </c>
      <c r="K94" s="20" t="str">
        <f t="shared" si="12"/>
        <v/>
      </c>
      <c r="L94" s="58" t="str">
        <f t="shared" si="13"/>
        <v/>
      </c>
      <c r="N94">
        <f t="shared" si="14"/>
        <v>0</v>
      </c>
    </row>
    <row r="95" spans="1:14" x14ac:dyDescent="0.25">
      <c r="A95" s="118" t="str">
        <f>IF(Soupisky!H92&lt;&gt;"", Soupisky!H92, "")</f>
        <v/>
      </c>
      <c r="B95" s="118" t="str">
        <f>IF(Soupisky!I92&lt;&gt;"", Soupisky!I92, "")</f>
        <v/>
      </c>
      <c r="C95" s="118" t="str">
        <f>IF(Soupisky!J92&lt;&gt;"", Soupisky!J92, "")</f>
        <v/>
      </c>
      <c r="D95" s="119" t="str">
        <f>IF(AND(A95&lt;&gt;"", Soupisky!E92 &lt;&gt; ""), Soupisky!E92, "")</f>
        <v/>
      </c>
      <c r="E95" s="56" t="str">
        <f>IF(ISNA(MATCH($B95,'2k - Výsledková listina'!$D:$D,0)),"",INDEX('2k - Výsledková listina'!$G:$H,MATCH($B95,'2k - Výsledková listina'!$D:$D,0),1))</f>
        <v/>
      </c>
      <c r="F95" s="57" t="str">
        <f>IF(ISNA(MATCH($B95,'2k - Výsledková listina'!$D:$D,0)),"",INDEX('2k - Výsledková listina'!$G:$H,MATCH($B95,'2k - Výsledková listina'!$D:$D,0),2))</f>
        <v/>
      </c>
      <c r="G95" s="56" t="str">
        <f>IF(ISNA(MATCH($B95,'2k - Výsledková listina'!$M:$M,0)),"",INDEX('2k - Výsledková listina'!$P:$Q,MATCH($B95,'2k - Výsledková listina'!$M:$M,0),1))</f>
        <v/>
      </c>
      <c r="H95" s="56" t="str">
        <f>IF(ISNA(MATCH($B95,'2k - Výsledková listina'!$M:$M,0)),"",INDEX('2k - Výsledková listina'!$P:$Q,MATCH($B95,'2k - Výsledková listina'!$M:$M,0),2))</f>
        <v/>
      </c>
      <c r="I95" s="56" t="str">
        <f t="shared" si="10"/>
        <v/>
      </c>
      <c r="J95" s="20" t="str">
        <f t="shared" si="11"/>
        <v/>
      </c>
      <c r="K95" s="20" t="str">
        <f t="shared" si="12"/>
        <v/>
      </c>
      <c r="L95" s="58" t="str">
        <f t="shared" si="13"/>
        <v/>
      </c>
      <c r="N95">
        <f t="shared" si="14"/>
        <v>0</v>
      </c>
    </row>
    <row r="96" spans="1:14" x14ac:dyDescent="0.25">
      <c r="A96" s="118" t="str">
        <f>IF(Soupisky!H93&lt;&gt;"", Soupisky!H93, "")</f>
        <v/>
      </c>
      <c r="B96" s="118" t="str">
        <f>IF(Soupisky!I93&lt;&gt;"", Soupisky!I93, "")</f>
        <v/>
      </c>
      <c r="C96" s="118" t="str">
        <f>IF(Soupisky!J93&lt;&gt;"", Soupisky!J93, "")</f>
        <v/>
      </c>
      <c r="D96" s="119" t="str">
        <f>IF(AND(A96&lt;&gt;"", Soupisky!E93 &lt;&gt; ""), Soupisky!E93, "")</f>
        <v/>
      </c>
      <c r="E96" s="56" t="str">
        <f>IF(ISNA(MATCH($B96,'2k - Výsledková listina'!$D:$D,0)),"",INDEX('2k - Výsledková listina'!$G:$H,MATCH($B96,'2k - Výsledková listina'!$D:$D,0),1))</f>
        <v/>
      </c>
      <c r="F96" s="57" t="str">
        <f>IF(ISNA(MATCH($B96,'2k - Výsledková listina'!$D:$D,0)),"",INDEX('2k - Výsledková listina'!$G:$H,MATCH($B96,'2k - Výsledková listina'!$D:$D,0),2))</f>
        <v/>
      </c>
      <c r="G96" s="56" t="str">
        <f>IF(ISNA(MATCH($B96,'2k - Výsledková listina'!$M:$M,0)),"",INDEX('2k - Výsledková listina'!$P:$Q,MATCH($B96,'2k - Výsledková listina'!$M:$M,0),1))</f>
        <v/>
      </c>
      <c r="H96" s="56" t="str">
        <f>IF(ISNA(MATCH($B96,'2k - Výsledková listina'!$M:$M,0)),"",INDEX('2k - Výsledková listina'!$P:$Q,MATCH($B96,'2k - Výsledková listina'!$M:$M,0),2))</f>
        <v/>
      </c>
      <c r="I96" s="56" t="str">
        <f t="shared" si="10"/>
        <v/>
      </c>
      <c r="J96" s="20" t="str">
        <f t="shared" si="11"/>
        <v/>
      </c>
      <c r="K96" s="20" t="str">
        <f t="shared" si="12"/>
        <v/>
      </c>
      <c r="L96" s="58" t="str">
        <f t="shared" si="13"/>
        <v/>
      </c>
      <c r="N96">
        <f t="shared" si="14"/>
        <v>0</v>
      </c>
    </row>
    <row r="97" spans="1:14" x14ac:dyDescent="0.25">
      <c r="A97" s="118">
        <f>IF(Soupisky!H94&lt;&gt;"", Soupisky!H94, "")</f>
        <v>28</v>
      </c>
      <c r="B97" s="118" t="str">
        <f>IF(Soupisky!I94&lt;&gt;"", Soupisky!I94, "")</f>
        <v>Prášek Pavel</v>
      </c>
      <c r="C97" s="118" t="str">
        <f>IF(Soupisky!J94&lt;&gt;"", Soupisky!J94, "")</f>
        <v>M</v>
      </c>
      <c r="D97" s="119" t="str">
        <f>IF(AND(A97&lt;&gt;"", Soupisky!E94 &lt;&gt; ""), Soupisky!E94, "")</f>
        <v>MO ČRS Jindřichův Hradec „A“</v>
      </c>
      <c r="E97" s="56" t="str">
        <f>IF(ISNA(MATCH($B97,'2k - Výsledková listina'!$D:$D,0)),"",INDEX('2k - Výsledková listina'!$G:$H,MATCH($B97,'2k - Výsledková listina'!$D:$D,0),1))</f>
        <v/>
      </c>
      <c r="F97" s="57" t="str">
        <f>IF(ISNA(MATCH($B97,'2k - Výsledková listina'!$D:$D,0)),"",INDEX('2k - Výsledková listina'!$G:$H,MATCH($B97,'2k - Výsledková listina'!$D:$D,0),2))</f>
        <v/>
      </c>
      <c r="G97" s="56" t="str">
        <f>IF(ISNA(MATCH($B97,'2k - Výsledková listina'!$M:$M,0)),"",INDEX('2k - Výsledková listina'!$P:$Q,MATCH($B97,'2k - Výsledková listina'!$M:$M,0),1))</f>
        <v/>
      </c>
      <c r="H97" s="56" t="str">
        <f>IF(ISNA(MATCH($B97,'2k - Výsledková listina'!$M:$M,0)),"",INDEX('2k - Výsledková listina'!$P:$Q,MATCH($B97,'2k - Výsledková listina'!$M:$M,0),2))</f>
        <v/>
      </c>
      <c r="I97" s="56">
        <f t="shared" si="10"/>
        <v>0</v>
      </c>
      <c r="J97" s="20" t="str">
        <f t="shared" si="11"/>
        <v/>
      </c>
      <c r="K97" s="20" t="str">
        <f t="shared" si="12"/>
        <v/>
      </c>
      <c r="L97" s="58" t="str">
        <f t="shared" si="13"/>
        <v/>
      </c>
      <c r="N97">
        <f t="shared" si="14"/>
        <v>1</v>
      </c>
    </row>
    <row r="98" spans="1:14" x14ac:dyDescent="0.25">
      <c r="A98" s="118">
        <f>IF(Soupisky!H95&lt;&gt;"", Soupisky!H95, "")</f>
        <v>19</v>
      </c>
      <c r="B98" s="118" t="str">
        <f>IF(Soupisky!I95&lt;&gt;"", Soupisky!I95, "")</f>
        <v>Heřmánek Tomáš</v>
      </c>
      <c r="C98" s="118" t="str">
        <f>IF(Soupisky!J95&lt;&gt;"", Soupisky!J95, "")</f>
        <v>M</v>
      </c>
      <c r="D98" s="119" t="str">
        <f>IF(AND(A98&lt;&gt;"", Soupisky!E95 &lt;&gt; ""), Soupisky!E95, "")</f>
        <v>MO ČRS Jindřichův Hradec „A“</v>
      </c>
      <c r="E98" s="56" t="str">
        <f>IF(ISNA(MATCH($B98,'2k - Výsledková listina'!$D:$D,0)),"",INDEX('2k - Výsledková listina'!$G:$H,MATCH($B98,'2k - Výsledková listina'!$D:$D,0),1))</f>
        <v/>
      </c>
      <c r="F98" s="57" t="str">
        <f>IF(ISNA(MATCH($B98,'2k - Výsledková listina'!$D:$D,0)),"",INDEX('2k - Výsledková listina'!$G:$H,MATCH($B98,'2k - Výsledková listina'!$D:$D,0),2))</f>
        <v/>
      </c>
      <c r="G98" s="56" t="str">
        <f>IF(ISNA(MATCH($B98,'2k - Výsledková listina'!$M:$M,0)),"",INDEX('2k - Výsledková listina'!$P:$Q,MATCH($B98,'2k - Výsledková listina'!$M:$M,0),1))</f>
        <v/>
      </c>
      <c r="H98" s="56" t="str">
        <f>IF(ISNA(MATCH($B98,'2k - Výsledková listina'!$M:$M,0)),"",INDEX('2k - Výsledková listina'!$P:$Q,MATCH($B98,'2k - Výsledková listina'!$M:$M,0),2))</f>
        <v/>
      </c>
      <c r="I98" s="56">
        <f t="shared" si="10"/>
        <v>0</v>
      </c>
      <c r="J98" s="171" t="str">
        <f t="shared" si="11"/>
        <v/>
      </c>
      <c r="K98" s="20" t="str">
        <f t="shared" si="12"/>
        <v/>
      </c>
      <c r="L98" s="58" t="str">
        <f t="shared" si="13"/>
        <v/>
      </c>
      <c r="N98">
        <f t="shared" si="14"/>
        <v>1</v>
      </c>
    </row>
    <row r="99" spans="1:14" x14ac:dyDescent="0.25">
      <c r="A99" s="118">
        <f>IF(Soupisky!H96&lt;&gt;"", Soupisky!H96, "")</f>
        <v>21</v>
      </c>
      <c r="B99" s="118" t="str">
        <f>IF(Soupisky!I96&lt;&gt;"", Soupisky!I96, "")</f>
        <v>Ing. Kostka Jaroslav</v>
      </c>
      <c r="C99" s="118" t="str">
        <f>IF(Soupisky!J96&lt;&gt;"", Soupisky!J96, "")</f>
        <v>M</v>
      </c>
      <c r="D99" s="119" t="str">
        <f>IF(AND(A99&lt;&gt;"", Soupisky!E96 &lt;&gt; ""), Soupisky!E96, "")</f>
        <v>MO ČRS Jindřichův Hradec „A“</v>
      </c>
      <c r="E99" s="56" t="str">
        <f>IF(ISNA(MATCH($B99,'2k - Výsledková listina'!$D:$D,0)),"",INDEX('2k - Výsledková listina'!$G:$H,MATCH($B99,'2k - Výsledková listina'!$D:$D,0),1))</f>
        <v/>
      </c>
      <c r="F99" s="57" t="str">
        <f>IF(ISNA(MATCH($B99,'2k - Výsledková listina'!$D:$D,0)),"",INDEX('2k - Výsledková listina'!$G:$H,MATCH($B99,'2k - Výsledková listina'!$D:$D,0),2))</f>
        <v/>
      </c>
      <c r="G99" s="56" t="str">
        <f>IF(ISNA(MATCH($B99,'2k - Výsledková listina'!$M:$M,0)),"",INDEX('2k - Výsledková listina'!$P:$Q,MATCH($B99,'2k - Výsledková listina'!$M:$M,0),1))</f>
        <v/>
      </c>
      <c r="H99" s="56" t="str">
        <f>IF(ISNA(MATCH($B99,'2k - Výsledková listina'!$M:$M,0)),"",INDEX('2k - Výsledková listina'!$P:$Q,MATCH($B99,'2k - Výsledková listina'!$M:$M,0),2))</f>
        <v/>
      </c>
      <c r="I99" s="56">
        <f t="shared" si="10"/>
        <v>0</v>
      </c>
      <c r="J99" s="20" t="str">
        <f t="shared" si="11"/>
        <v/>
      </c>
      <c r="K99" s="20" t="str">
        <f t="shared" si="12"/>
        <v/>
      </c>
      <c r="L99" s="58" t="str">
        <f t="shared" si="13"/>
        <v/>
      </c>
      <c r="N99">
        <f t="shared" si="14"/>
        <v>1</v>
      </c>
    </row>
    <row r="100" spans="1:14" x14ac:dyDescent="0.25">
      <c r="A100" s="118">
        <f>IF(Soupisky!H97&lt;&gt;"", Soupisky!H97, "")</f>
        <v>1853</v>
      </c>
      <c r="B100" s="118" t="str">
        <f>IF(Soupisky!I97&lt;&gt;"", Soupisky!I97, "")</f>
        <v>Kostka Jan</v>
      </c>
      <c r="C100" s="118" t="str">
        <f>IF(Soupisky!J97&lt;&gt;"", Soupisky!J97, "")</f>
        <v>U25</v>
      </c>
      <c r="D100" s="119" t="str">
        <f>IF(AND(A100&lt;&gt;"", Soupisky!E97 &lt;&gt; ""), Soupisky!E97, "")</f>
        <v>MO ČRS Jindřichův Hradec „A“</v>
      </c>
      <c r="E100" s="56" t="str">
        <f>IF(ISNA(MATCH($B100,'2k - Výsledková listina'!$D:$D,0)),"",INDEX('2k - Výsledková listina'!$G:$H,MATCH($B100,'2k - Výsledková listina'!$D:$D,0),1))</f>
        <v/>
      </c>
      <c r="F100" s="57" t="str">
        <f>IF(ISNA(MATCH($B100,'2k - Výsledková listina'!$D:$D,0)),"",INDEX('2k - Výsledková listina'!$G:$H,MATCH($B100,'2k - Výsledková listina'!$D:$D,0),2))</f>
        <v/>
      </c>
      <c r="G100" s="56" t="str">
        <f>IF(ISNA(MATCH($B100,'2k - Výsledková listina'!$M:$M,0)),"",INDEX('2k - Výsledková listina'!$P:$Q,MATCH($B100,'2k - Výsledková listina'!$M:$M,0),1))</f>
        <v/>
      </c>
      <c r="H100" s="56" t="str">
        <f>IF(ISNA(MATCH($B100,'2k - Výsledková listina'!$M:$M,0)),"",INDEX('2k - Výsledková listina'!$P:$Q,MATCH($B100,'2k - Výsledková listina'!$M:$M,0),2))</f>
        <v/>
      </c>
      <c r="I100" s="56">
        <f t="shared" si="10"/>
        <v>0</v>
      </c>
      <c r="J100" s="171" t="str">
        <f t="shared" si="11"/>
        <v/>
      </c>
      <c r="K100" s="20" t="str">
        <f t="shared" si="12"/>
        <v/>
      </c>
      <c r="L100" s="58" t="str">
        <f t="shared" si="13"/>
        <v/>
      </c>
      <c r="N100">
        <f t="shared" si="14"/>
        <v>1</v>
      </c>
    </row>
    <row r="101" spans="1:14" x14ac:dyDescent="0.25">
      <c r="A101" s="118">
        <f>IF(Soupisky!H98&lt;&gt;"", Soupisky!H98, "")</f>
        <v>22</v>
      </c>
      <c r="B101" s="118" t="str">
        <f>IF(Soupisky!I98&lt;&gt;"", Soupisky!I98, "")</f>
        <v>Ing. Kostka Josef</v>
      </c>
      <c r="C101" s="118" t="str">
        <f>IF(Soupisky!J98&lt;&gt;"", Soupisky!J98, "")</f>
        <v>M</v>
      </c>
      <c r="D101" s="119" t="str">
        <f>IF(AND(A101&lt;&gt;"", Soupisky!E98 &lt;&gt; ""), Soupisky!E98, "")</f>
        <v>MO ČRS Jindřichův Hradec „A“</v>
      </c>
      <c r="E101" s="56" t="str">
        <f>IF(ISNA(MATCH($B101,'2k - Výsledková listina'!$D:$D,0)),"",INDEX('2k - Výsledková listina'!$G:$H,MATCH($B101,'2k - Výsledková listina'!$D:$D,0),1))</f>
        <v/>
      </c>
      <c r="F101" s="57" t="str">
        <f>IF(ISNA(MATCH($B101,'2k - Výsledková listina'!$D:$D,0)),"",INDEX('2k - Výsledková listina'!$G:$H,MATCH($B101,'2k - Výsledková listina'!$D:$D,0),2))</f>
        <v/>
      </c>
      <c r="G101" s="56" t="str">
        <f>IF(ISNA(MATCH($B101,'2k - Výsledková listina'!$M:$M,0)),"",INDEX('2k - Výsledková listina'!$P:$Q,MATCH($B101,'2k - Výsledková listina'!$M:$M,0),1))</f>
        <v/>
      </c>
      <c r="H101" s="56" t="str">
        <f>IF(ISNA(MATCH($B101,'2k - Výsledková listina'!$M:$M,0)),"",INDEX('2k - Výsledková listina'!$P:$Q,MATCH($B101,'2k - Výsledková listina'!$M:$M,0),2))</f>
        <v/>
      </c>
      <c r="I101" s="56">
        <f t="shared" si="10"/>
        <v>0</v>
      </c>
      <c r="J101" s="20" t="str">
        <f t="shared" si="11"/>
        <v/>
      </c>
      <c r="K101" s="20" t="str">
        <f t="shared" si="12"/>
        <v/>
      </c>
      <c r="L101" s="58" t="str">
        <f t="shared" si="13"/>
        <v/>
      </c>
      <c r="N101">
        <f t="shared" si="14"/>
        <v>1</v>
      </c>
    </row>
    <row r="102" spans="1:14" x14ac:dyDescent="0.25">
      <c r="A102" s="118">
        <f>IF(Soupisky!H99&lt;&gt;"", Soupisky!H99, "")</f>
        <v>35</v>
      </c>
      <c r="B102" s="118" t="str">
        <f>IF(Soupisky!I99&lt;&gt;"", Soupisky!I99, "")</f>
        <v>Žák Miloslav st.</v>
      </c>
      <c r="C102" s="118" t="str">
        <f>IF(Soupisky!J99&lt;&gt;"", Soupisky!J99, "")</f>
        <v>M</v>
      </c>
      <c r="D102" s="119" t="str">
        <f>IF(AND(A102&lt;&gt;"", Soupisky!E99 &lt;&gt; ""), Soupisky!E99, "")</f>
        <v>MO ČRS Jindřichův Hradec „A“</v>
      </c>
      <c r="E102" s="56" t="str">
        <f>IF(ISNA(MATCH($B102,'2k - Výsledková listina'!$D:$D,0)),"",INDEX('2k - Výsledková listina'!$G:$H,MATCH($B102,'2k - Výsledková listina'!$D:$D,0),1))</f>
        <v/>
      </c>
      <c r="F102" s="57" t="str">
        <f>IF(ISNA(MATCH($B102,'2k - Výsledková listina'!$D:$D,0)),"",INDEX('2k - Výsledková listina'!$G:$H,MATCH($B102,'2k - Výsledková listina'!$D:$D,0),2))</f>
        <v/>
      </c>
      <c r="G102" s="56" t="str">
        <f>IF(ISNA(MATCH($B102,'2k - Výsledková listina'!$M:$M,0)),"",INDEX('2k - Výsledková listina'!$P:$Q,MATCH($B102,'2k - Výsledková listina'!$M:$M,0),1))</f>
        <v/>
      </c>
      <c r="H102" s="56" t="str">
        <f>IF(ISNA(MATCH($B102,'2k - Výsledková listina'!$M:$M,0)),"",INDEX('2k - Výsledková listina'!$P:$Q,MATCH($B102,'2k - Výsledková listina'!$M:$M,0),2))</f>
        <v/>
      </c>
      <c r="I102" s="56">
        <f t="shared" ref="I102:I133" si="15">IF(B102="","",COUNT(F102,H102))</f>
        <v>0</v>
      </c>
      <c r="J102" s="20" t="str">
        <f t="shared" ref="J102:J133" si="16">IF(OR($I102=0, $I102=""),"",SUM(E102,G102))</f>
        <v/>
      </c>
      <c r="K102" s="20" t="str">
        <f t="shared" ref="K102:K133" si="17">IF(OR($I102=0, $I102=""),"",SUM(F102,H102))</f>
        <v/>
      </c>
      <c r="L102" s="58" t="str">
        <f t="shared" ref="L102:L133" si="18">IF(OR($I102=0, $I102=""), "",IF(ISTEXT(L101),1,L101+1))</f>
        <v/>
      </c>
      <c r="N102">
        <f t="shared" ref="N102:N133" si="19">IF(AND(A102&lt;&gt;"",A102&lt;&gt;0), 1, 0)</f>
        <v>1</v>
      </c>
    </row>
    <row r="103" spans="1:14" x14ac:dyDescent="0.25">
      <c r="A103" s="118">
        <f>IF(Soupisky!H100&lt;&gt;"", Soupisky!H100, "")</f>
        <v>3954</v>
      </c>
      <c r="B103" s="118" t="str">
        <f>IF(Soupisky!I100&lt;&gt;"", Soupisky!I100, "")</f>
        <v>Kejst Martin</v>
      </c>
      <c r="C103" s="118" t="str">
        <f>IF(Soupisky!J100&lt;&gt;"", Soupisky!J100, "")</f>
        <v>M</v>
      </c>
      <c r="D103" s="119" t="str">
        <f>IF(AND(A103&lt;&gt;"", Soupisky!E100 &lt;&gt; ""), Soupisky!E100, "")</f>
        <v>MO ČRS Jindřichův Hradec „A“</v>
      </c>
      <c r="E103" s="56" t="str">
        <f>IF(ISNA(MATCH($B103,'2k - Výsledková listina'!$D:$D,0)),"",INDEX('2k - Výsledková listina'!$G:$H,MATCH($B103,'2k - Výsledková listina'!$D:$D,0),1))</f>
        <v/>
      </c>
      <c r="F103" s="57" t="str">
        <f>IF(ISNA(MATCH($B103,'2k - Výsledková listina'!$D:$D,0)),"",INDEX('2k - Výsledková listina'!$G:$H,MATCH($B103,'2k - Výsledková listina'!$D:$D,0),2))</f>
        <v/>
      </c>
      <c r="G103" s="56" t="str">
        <f>IF(ISNA(MATCH($B103,'2k - Výsledková listina'!$M:$M,0)),"",INDEX('2k - Výsledková listina'!$P:$Q,MATCH($B103,'2k - Výsledková listina'!$M:$M,0),1))</f>
        <v/>
      </c>
      <c r="H103" s="56" t="str">
        <f>IF(ISNA(MATCH($B103,'2k - Výsledková listina'!$M:$M,0)),"",INDEX('2k - Výsledková listina'!$P:$Q,MATCH($B103,'2k - Výsledková listina'!$M:$M,0),2))</f>
        <v/>
      </c>
      <c r="I103" s="56">
        <f t="shared" si="15"/>
        <v>0</v>
      </c>
      <c r="J103" s="20" t="str">
        <f t="shared" si="16"/>
        <v/>
      </c>
      <c r="K103" s="20" t="str">
        <f t="shared" si="17"/>
        <v/>
      </c>
      <c r="L103" s="58" t="str">
        <f t="shared" si="18"/>
        <v/>
      </c>
      <c r="N103">
        <f t="shared" si="19"/>
        <v>1</v>
      </c>
    </row>
    <row r="104" spans="1:14" x14ac:dyDescent="0.25">
      <c r="A104" s="118">
        <f>IF(Soupisky!H101&lt;&gt;"", Soupisky!H101, "")</f>
        <v>10</v>
      </c>
      <c r="B104" s="118" t="str">
        <f>IF(Soupisky!I101&lt;&gt;"", Soupisky!I101, "")</f>
        <v>Adamec Václav DiS</v>
      </c>
      <c r="C104" s="118" t="str">
        <f>IF(Soupisky!J101&lt;&gt;"", Soupisky!J101, "")</f>
        <v>M</v>
      </c>
      <c r="D104" s="119" t="str">
        <f>IF(AND(A104&lt;&gt;"", Soupisky!E101 &lt;&gt; ""), Soupisky!E101, "")</f>
        <v>MO ČRS Jindřichův Hradec „A“</v>
      </c>
      <c r="E104" s="56" t="str">
        <f>IF(ISNA(MATCH($B104,'2k - Výsledková listina'!$D:$D,0)),"",INDEX('2k - Výsledková listina'!$G:$H,MATCH($B104,'2k - Výsledková listina'!$D:$D,0),1))</f>
        <v/>
      </c>
      <c r="F104" s="57" t="str">
        <f>IF(ISNA(MATCH($B104,'2k - Výsledková listina'!$D:$D,0)),"",INDEX('2k - Výsledková listina'!$G:$H,MATCH($B104,'2k - Výsledková listina'!$D:$D,0),2))</f>
        <v/>
      </c>
      <c r="G104" s="56" t="str">
        <f>IF(ISNA(MATCH($B104,'2k - Výsledková listina'!$M:$M,0)),"",INDEX('2k - Výsledková listina'!$P:$Q,MATCH($B104,'2k - Výsledková listina'!$M:$M,0),1))</f>
        <v/>
      </c>
      <c r="H104" s="56" t="str">
        <f>IF(ISNA(MATCH($B104,'2k - Výsledková listina'!$M:$M,0)),"",INDEX('2k - Výsledková listina'!$P:$Q,MATCH($B104,'2k - Výsledková listina'!$M:$M,0),2))</f>
        <v/>
      </c>
      <c r="I104" s="56">
        <f t="shared" si="15"/>
        <v>0</v>
      </c>
      <c r="J104" s="20" t="str">
        <f t="shared" si="16"/>
        <v/>
      </c>
      <c r="K104" s="20" t="str">
        <f t="shared" si="17"/>
        <v/>
      </c>
      <c r="L104" s="58" t="str">
        <f t="shared" si="18"/>
        <v/>
      </c>
      <c r="N104">
        <f t="shared" si="19"/>
        <v>1</v>
      </c>
    </row>
    <row r="105" spans="1:14" x14ac:dyDescent="0.25">
      <c r="A105" s="118">
        <f>IF(Soupisky!H102&lt;&gt;"", Soupisky!H102, "")</f>
        <v>37</v>
      </c>
      <c r="B105" s="118" t="str">
        <f>IF(Soupisky!I102&lt;&gt;"", Soupisky!I102, "")</f>
        <v>Kovařík Jaroslav ml.</v>
      </c>
      <c r="C105" s="118" t="str">
        <f>IF(Soupisky!J102&lt;&gt;"", Soupisky!J102, "")</f>
        <v>M</v>
      </c>
      <c r="D105" s="119" t="str">
        <f>IF(AND(A105&lt;&gt;"", Soupisky!E102 &lt;&gt; ""), Soupisky!E102, "")</f>
        <v>MO ČRS Jindřichův Hradec „A“</v>
      </c>
      <c r="E105" s="56" t="str">
        <f>IF(ISNA(MATCH($B105,'2k - Výsledková listina'!$D:$D,0)),"",INDEX('2k - Výsledková listina'!$G:$H,MATCH($B105,'2k - Výsledková listina'!$D:$D,0),1))</f>
        <v/>
      </c>
      <c r="F105" s="57" t="str">
        <f>IF(ISNA(MATCH($B105,'2k - Výsledková listina'!$D:$D,0)),"",INDEX('2k - Výsledková listina'!$G:$H,MATCH($B105,'2k - Výsledková listina'!$D:$D,0),2))</f>
        <v/>
      </c>
      <c r="G105" s="56" t="str">
        <f>IF(ISNA(MATCH($B105,'2k - Výsledková listina'!$M:$M,0)),"",INDEX('2k - Výsledková listina'!$P:$Q,MATCH($B105,'2k - Výsledková listina'!$M:$M,0),1))</f>
        <v/>
      </c>
      <c r="H105" s="56" t="str">
        <f>IF(ISNA(MATCH($B105,'2k - Výsledková listina'!$M:$M,0)),"",INDEX('2k - Výsledková listina'!$P:$Q,MATCH($B105,'2k - Výsledková listina'!$M:$M,0),2))</f>
        <v/>
      </c>
      <c r="I105" s="56">
        <f t="shared" si="15"/>
        <v>0</v>
      </c>
      <c r="J105" s="20" t="str">
        <f t="shared" si="16"/>
        <v/>
      </c>
      <c r="K105" s="20" t="str">
        <f t="shared" si="17"/>
        <v/>
      </c>
      <c r="L105" s="58" t="str">
        <f t="shared" si="18"/>
        <v/>
      </c>
      <c r="N105">
        <f t="shared" si="19"/>
        <v>1</v>
      </c>
    </row>
    <row r="106" spans="1:14" x14ac:dyDescent="0.25">
      <c r="A106" s="118">
        <f>IF(Soupisky!H103&lt;&gt;"", Soupisky!H103, "")</f>
        <v>39</v>
      </c>
      <c r="B106" s="118" t="str">
        <f>IF(Soupisky!I103&lt;&gt;"", Soupisky!I103, "")</f>
        <v>Pekař Jaroslav</v>
      </c>
      <c r="C106" s="118" t="str">
        <f>IF(Soupisky!J103&lt;&gt;"", Soupisky!J103, "")</f>
        <v>M</v>
      </c>
      <c r="D106" s="119" t="str">
        <f>IF(AND(A106&lt;&gt;"", Soupisky!E103 &lt;&gt; ""), Soupisky!E103, "")</f>
        <v>MO ČRS Jindřichův Hradec „A“</v>
      </c>
      <c r="E106" s="56" t="str">
        <f>IF(ISNA(MATCH($B106,'2k - Výsledková listina'!$D:$D,0)),"",INDEX('2k - Výsledková listina'!$G:$H,MATCH($B106,'2k - Výsledková listina'!$D:$D,0),1))</f>
        <v/>
      </c>
      <c r="F106" s="57" t="str">
        <f>IF(ISNA(MATCH($B106,'2k - Výsledková listina'!$D:$D,0)),"",INDEX('2k - Výsledková listina'!$G:$H,MATCH($B106,'2k - Výsledková listina'!$D:$D,0),2))</f>
        <v/>
      </c>
      <c r="G106" s="56" t="str">
        <f>IF(ISNA(MATCH($B106,'2k - Výsledková listina'!$M:$M,0)),"",INDEX('2k - Výsledková listina'!$P:$Q,MATCH($B106,'2k - Výsledková listina'!$M:$M,0),1))</f>
        <v/>
      </c>
      <c r="H106" s="56" t="str">
        <f>IF(ISNA(MATCH($B106,'2k - Výsledková listina'!$M:$M,0)),"",INDEX('2k - Výsledková listina'!$P:$Q,MATCH($B106,'2k - Výsledková listina'!$M:$M,0),2))</f>
        <v/>
      </c>
      <c r="I106" s="56">
        <f t="shared" si="15"/>
        <v>0</v>
      </c>
      <c r="J106" s="20" t="str">
        <f t="shared" si="16"/>
        <v/>
      </c>
      <c r="K106" s="20" t="str">
        <f t="shared" si="17"/>
        <v/>
      </c>
      <c r="L106" s="58" t="str">
        <f t="shared" si="18"/>
        <v/>
      </c>
      <c r="N106">
        <f t="shared" si="19"/>
        <v>1</v>
      </c>
    </row>
    <row r="107" spans="1:14" x14ac:dyDescent="0.25">
      <c r="A107" s="118" t="str">
        <f>IF(Soupisky!H104&lt;&gt;"", Soupisky!H104, "")</f>
        <v/>
      </c>
      <c r="B107" s="118" t="str">
        <f>IF(Soupisky!I104&lt;&gt;"", Soupisky!I104, "")</f>
        <v/>
      </c>
      <c r="C107" s="118" t="str">
        <f>IF(Soupisky!J104&lt;&gt;"", Soupisky!J104, "")</f>
        <v/>
      </c>
      <c r="D107" s="119" t="str">
        <f>IF(AND(A107&lt;&gt;"", Soupisky!E104 &lt;&gt; ""), Soupisky!E104, "")</f>
        <v/>
      </c>
      <c r="E107" s="56" t="str">
        <f>IF(ISNA(MATCH($B107,'2k - Výsledková listina'!$D:$D,0)),"",INDEX('2k - Výsledková listina'!$G:$H,MATCH($B107,'2k - Výsledková listina'!$D:$D,0),1))</f>
        <v/>
      </c>
      <c r="F107" s="57" t="str">
        <f>IF(ISNA(MATCH($B107,'2k - Výsledková listina'!$D:$D,0)),"",INDEX('2k - Výsledková listina'!$G:$H,MATCH($B107,'2k - Výsledková listina'!$D:$D,0),2))</f>
        <v/>
      </c>
      <c r="G107" s="56" t="str">
        <f>IF(ISNA(MATCH($B107,'2k - Výsledková listina'!$M:$M,0)),"",INDEX('2k - Výsledková listina'!$P:$Q,MATCH($B107,'2k - Výsledková listina'!$M:$M,0),1))</f>
        <v/>
      </c>
      <c r="H107" s="56" t="str">
        <f>IF(ISNA(MATCH($B107,'2k - Výsledková listina'!$M:$M,0)),"",INDEX('2k - Výsledková listina'!$P:$Q,MATCH($B107,'2k - Výsledková listina'!$M:$M,0),2))</f>
        <v/>
      </c>
      <c r="I107" s="56" t="str">
        <f t="shared" si="15"/>
        <v/>
      </c>
      <c r="J107" s="20" t="str">
        <f t="shared" si="16"/>
        <v/>
      </c>
      <c r="K107" s="20" t="str">
        <f t="shared" si="17"/>
        <v/>
      </c>
      <c r="L107" s="58" t="str">
        <f t="shared" si="18"/>
        <v/>
      </c>
      <c r="N107">
        <f t="shared" si="19"/>
        <v>0</v>
      </c>
    </row>
    <row r="108" spans="1:14" x14ac:dyDescent="0.25">
      <c r="A108" s="118" t="str">
        <f>IF(Soupisky!H105&lt;&gt;"", Soupisky!H105, "")</f>
        <v/>
      </c>
      <c r="B108" s="118" t="str">
        <f>IF(Soupisky!I105&lt;&gt;"", Soupisky!I105, "")</f>
        <v/>
      </c>
      <c r="C108" s="118" t="str">
        <f>IF(Soupisky!J105&lt;&gt;"", Soupisky!J105, "")</f>
        <v/>
      </c>
      <c r="D108" s="119" t="str">
        <f>IF(AND(A108&lt;&gt;"", Soupisky!E105 &lt;&gt; ""), Soupisky!E105, "")</f>
        <v/>
      </c>
      <c r="E108" s="56" t="str">
        <f>IF(ISNA(MATCH($B108,'2k - Výsledková listina'!$D:$D,0)),"",INDEX('2k - Výsledková listina'!$G:$H,MATCH($B108,'2k - Výsledková listina'!$D:$D,0),1))</f>
        <v/>
      </c>
      <c r="F108" s="57" t="str">
        <f>IF(ISNA(MATCH($B108,'2k - Výsledková listina'!$D:$D,0)),"",INDEX('2k - Výsledková listina'!$G:$H,MATCH($B108,'2k - Výsledková listina'!$D:$D,0),2))</f>
        <v/>
      </c>
      <c r="G108" s="56" t="str">
        <f>IF(ISNA(MATCH($B108,'2k - Výsledková listina'!$M:$M,0)),"",INDEX('2k - Výsledková listina'!$P:$Q,MATCH($B108,'2k - Výsledková listina'!$M:$M,0),1))</f>
        <v/>
      </c>
      <c r="H108" s="56" t="str">
        <f>IF(ISNA(MATCH($B108,'2k - Výsledková listina'!$M:$M,0)),"",INDEX('2k - Výsledková listina'!$P:$Q,MATCH($B108,'2k - Výsledková listina'!$M:$M,0),2))</f>
        <v/>
      </c>
      <c r="I108" s="56" t="str">
        <f t="shared" si="15"/>
        <v/>
      </c>
      <c r="J108" s="20" t="str">
        <f t="shared" si="16"/>
        <v/>
      </c>
      <c r="K108" s="20" t="str">
        <f t="shared" si="17"/>
        <v/>
      </c>
      <c r="L108" s="58" t="str">
        <f t="shared" si="18"/>
        <v/>
      </c>
      <c r="N108">
        <f t="shared" si="19"/>
        <v>0</v>
      </c>
    </row>
    <row r="109" spans="1:14" x14ac:dyDescent="0.25">
      <c r="A109" s="118" t="str">
        <f>IF(Soupisky!H106&lt;&gt;"", Soupisky!H106, "")</f>
        <v/>
      </c>
      <c r="B109" s="118" t="str">
        <f>IF(Soupisky!I106&lt;&gt;"", Soupisky!I106, "")</f>
        <v/>
      </c>
      <c r="C109" s="118" t="str">
        <f>IF(Soupisky!J106&lt;&gt;"", Soupisky!J106, "")</f>
        <v/>
      </c>
      <c r="D109" s="119" t="str">
        <f>IF(AND(A109&lt;&gt;"", Soupisky!E106 &lt;&gt; ""), Soupisky!E106, "")</f>
        <v/>
      </c>
      <c r="E109" s="56" t="str">
        <f>IF(ISNA(MATCH($B109,'2k - Výsledková listina'!$D:$D,0)),"",INDEX('2k - Výsledková listina'!$G:$H,MATCH($B109,'2k - Výsledková listina'!$D:$D,0),1))</f>
        <v/>
      </c>
      <c r="F109" s="57" t="str">
        <f>IF(ISNA(MATCH($B109,'2k - Výsledková listina'!$D:$D,0)),"",INDEX('2k - Výsledková listina'!$G:$H,MATCH($B109,'2k - Výsledková listina'!$D:$D,0),2))</f>
        <v/>
      </c>
      <c r="G109" s="56" t="str">
        <f>IF(ISNA(MATCH($B109,'2k - Výsledková listina'!$M:$M,0)),"",INDEX('2k - Výsledková listina'!$P:$Q,MATCH($B109,'2k - Výsledková listina'!$M:$M,0),1))</f>
        <v/>
      </c>
      <c r="H109" s="56" t="str">
        <f>IF(ISNA(MATCH($B109,'2k - Výsledková listina'!$M:$M,0)),"",INDEX('2k - Výsledková listina'!$P:$Q,MATCH($B109,'2k - Výsledková listina'!$M:$M,0),2))</f>
        <v/>
      </c>
      <c r="I109" s="56" t="str">
        <f t="shared" si="15"/>
        <v/>
      </c>
      <c r="J109" s="20" t="str">
        <f t="shared" si="16"/>
        <v/>
      </c>
      <c r="K109" s="20" t="str">
        <f t="shared" si="17"/>
        <v/>
      </c>
      <c r="L109" s="58" t="str">
        <f t="shared" si="18"/>
        <v/>
      </c>
      <c r="N109">
        <f t="shared" si="19"/>
        <v>0</v>
      </c>
    </row>
    <row r="110" spans="1:14" x14ac:dyDescent="0.25">
      <c r="A110" s="118">
        <f>IF(Soupisky!H107&lt;&gt;"", Soupisky!H107, "")</f>
        <v>2188</v>
      </c>
      <c r="B110" s="118" t="str">
        <f>IF(Soupisky!I107&lt;&gt;"", Soupisky!I107, "")</f>
        <v>Matej Jiří</v>
      </c>
      <c r="C110" s="118" t="str">
        <f>IF(Soupisky!J107&lt;&gt;"", Soupisky!J107, "")</f>
        <v>M</v>
      </c>
      <c r="D110" s="119" t="str">
        <f>IF(AND(A110&lt;&gt;"", Soupisky!E107 &lt;&gt; ""), Soupisky!E107, "")</f>
        <v>MRS Uherské Hradiště PRESTON</v>
      </c>
      <c r="E110" s="56" t="str">
        <f>IF(ISNA(MATCH($B110,'2k - Výsledková listina'!$D:$D,0)),"",INDEX('2k - Výsledková listina'!$G:$H,MATCH($B110,'2k - Výsledková listina'!$D:$D,0),1))</f>
        <v/>
      </c>
      <c r="F110" s="57" t="str">
        <f>IF(ISNA(MATCH($B110,'2k - Výsledková listina'!$D:$D,0)),"",INDEX('2k - Výsledková listina'!$G:$H,MATCH($B110,'2k - Výsledková listina'!$D:$D,0),2))</f>
        <v/>
      </c>
      <c r="G110" s="56" t="str">
        <f>IF(ISNA(MATCH($B110,'2k - Výsledková listina'!$M:$M,0)),"",INDEX('2k - Výsledková listina'!$P:$Q,MATCH($B110,'2k - Výsledková listina'!$M:$M,0),1))</f>
        <v/>
      </c>
      <c r="H110" s="56" t="str">
        <f>IF(ISNA(MATCH($B110,'2k - Výsledková listina'!$M:$M,0)),"",INDEX('2k - Výsledková listina'!$P:$Q,MATCH($B110,'2k - Výsledková listina'!$M:$M,0),2))</f>
        <v/>
      </c>
      <c r="I110" s="56">
        <f t="shared" si="15"/>
        <v>0</v>
      </c>
      <c r="J110" s="20" t="str">
        <f t="shared" si="16"/>
        <v/>
      </c>
      <c r="K110" s="20" t="str">
        <f t="shared" si="17"/>
        <v/>
      </c>
      <c r="L110" s="58" t="str">
        <f t="shared" si="18"/>
        <v/>
      </c>
      <c r="N110">
        <f t="shared" si="19"/>
        <v>1</v>
      </c>
    </row>
    <row r="111" spans="1:14" x14ac:dyDescent="0.25">
      <c r="A111" s="118">
        <f>IF(Soupisky!H108&lt;&gt;"", Soupisky!H108, "")</f>
        <v>2187</v>
      </c>
      <c r="B111" s="118" t="str">
        <f>IF(Soupisky!I108&lt;&gt;"", Soupisky!I108, "")</f>
        <v>Ing. Lakoš Gustav</v>
      </c>
      <c r="C111" s="118" t="str">
        <f>IF(Soupisky!J108&lt;&gt;"", Soupisky!J108, "")</f>
        <v>M</v>
      </c>
      <c r="D111" s="119" t="str">
        <f>IF(AND(A111&lt;&gt;"", Soupisky!E108 &lt;&gt; ""), Soupisky!E108, "")</f>
        <v>MRS Uherské Hradiště PRESTON</v>
      </c>
      <c r="E111" s="56" t="str">
        <f>IF(ISNA(MATCH($B111,'2k - Výsledková listina'!$D:$D,0)),"",INDEX('2k - Výsledková listina'!$G:$H,MATCH($B111,'2k - Výsledková listina'!$D:$D,0),1))</f>
        <v/>
      </c>
      <c r="F111" s="57" t="str">
        <f>IF(ISNA(MATCH($B111,'2k - Výsledková listina'!$D:$D,0)),"",INDEX('2k - Výsledková listina'!$G:$H,MATCH($B111,'2k - Výsledková listina'!$D:$D,0),2))</f>
        <v/>
      </c>
      <c r="G111" s="56" t="str">
        <f>IF(ISNA(MATCH($B111,'2k - Výsledková listina'!$M:$M,0)),"",INDEX('2k - Výsledková listina'!$P:$Q,MATCH($B111,'2k - Výsledková listina'!$M:$M,0),1))</f>
        <v/>
      </c>
      <c r="H111" s="56" t="str">
        <f>IF(ISNA(MATCH($B111,'2k - Výsledková listina'!$M:$M,0)),"",INDEX('2k - Výsledková listina'!$P:$Q,MATCH($B111,'2k - Výsledková listina'!$M:$M,0),2))</f>
        <v/>
      </c>
      <c r="I111" s="56">
        <f t="shared" si="15"/>
        <v>0</v>
      </c>
      <c r="J111" s="20" t="str">
        <f t="shared" si="16"/>
        <v/>
      </c>
      <c r="K111" s="20" t="str">
        <f t="shared" si="17"/>
        <v/>
      </c>
      <c r="L111" s="58" t="str">
        <f t="shared" si="18"/>
        <v/>
      </c>
      <c r="N111">
        <f t="shared" si="19"/>
        <v>1</v>
      </c>
    </row>
    <row r="112" spans="1:14" x14ac:dyDescent="0.25">
      <c r="A112" s="118">
        <f>IF(Soupisky!H109&lt;&gt;"", Soupisky!H109, "")</f>
        <v>2368</v>
      </c>
      <c r="B112" s="118" t="str">
        <f>IF(Soupisky!I109&lt;&gt;"", Soupisky!I109, "")</f>
        <v>Bradna Ladislav ml.</v>
      </c>
      <c r="C112" s="118" t="str">
        <f>IF(Soupisky!J109&lt;&gt;"", Soupisky!J109, "")</f>
        <v>M</v>
      </c>
      <c r="D112" s="119" t="str">
        <f>IF(AND(A112&lt;&gt;"", Soupisky!E109 &lt;&gt; ""), Soupisky!E109, "")</f>
        <v>MRS Uherské Hradiště PRESTON</v>
      </c>
      <c r="E112" s="56" t="str">
        <f>IF(ISNA(MATCH($B112,'2k - Výsledková listina'!$D:$D,0)),"",INDEX('2k - Výsledková listina'!$G:$H,MATCH($B112,'2k - Výsledková listina'!$D:$D,0),1))</f>
        <v/>
      </c>
      <c r="F112" s="57" t="str">
        <f>IF(ISNA(MATCH($B112,'2k - Výsledková listina'!$D:$D,0)),"",INDEX('2k - Výsledková listina'!$G:$H,MATCH($B112,'2k - Výsledková listina'!$D:$D,0),2))</f>
        <v/>
      </c>
      <c r="G112" s="56" t="str">
        <f>IF(ISNA(MATCH($B112,'2k - Výsledková listina'!$M:$M,0)),"",INDEX('2k - Výsledková listina'!$P:$Q,MATCH($B112,'2k - Výsledková listina'!$M:$M,0),1))</f>
        <v/>
      </c>
      <c r="H112" s="56" t="str">
        <f>IF(ISNA(MATCH($B112,'2k - Výsledková listina'!$M:$M,0)),"",INDEX('2k - Výsledková listina'!$P:$Q,MATCH($B112,'2k - Výsledková listina'!$M:$M,0),2))</f>
        <v/>
      </c>
      <c r="I112" s="56">
        <f t="shared" si="15"/>
        <v>0</v>
      </c>
      <c r="J112" s="20" t="str">
        <f t="shared" si="16"/>
        <v/>
      </c>
      <c r="K112" s="20" t="str">
        <f t="shared" si="17"/>
        <v/>
      </c>
      <c r="L112" s="58" t="str">
        <f t="shared" si="18"/>
        <v/>
      </c>
      <c r="N112">
        <f t="shared" si="19"/>
        <v>1</v>
      </c>
    </row>
    <row r="113" spans="1:14" x14ac:dyDescent="0.25">
      <c r="A113" s="118">
        <f>IF(Soupisky!H110&lt;&gt;"", Soupisky!H110, "")</f>
        <v>2164</v>
      </c>
      <c r="B113" s="118" t="str">
        <f>IF(Soupisky!I110&lt;&gt;"", Soupisky!I110, "")</f>
        <v>Kolínek Miroslav</v>
      </c>
      <c r="C113" s="118" t="str">
        <f>IF(Soupisky!J110&lt;&gt;"", Soupisky!J110, "")</f>
        <v>M</v>
      </c>
      <c r="D113" s="119" t="str">
        <f>IF(AND(A113&lt;&gt;"", Soupisky!E110 &lt;&gt; ""), Soupisky!E110, "")</f>
        <v>MRS Uherské Hradiště PRESTON</v>
      </c>
      <c r="E113" s="56" t="str">
        <f>IF(ISNA(MATCH($B113,'2k - Výsledková listina'!$D:$D,0)),"",INDEX('2k - Výsledková listina'!$G:$H,MATCH($B113,'2k - Výsledková listina'!$D:$D,0),1))</f>
        <v/>
      </c>
      <c r="F113" s="57" t="str">
        <f>IF(ISNA(MATCH($B113,'2k - Výsledková listina'!$D:$D,0)),"",INDEX('2k - Výsledková listina'!$G:$H,MATCH($B113,'2k - Výsledková listina'!$D:$D,0),2))</f>
        <v/>
      </c>
      <c r="G113" s="56" t="str">
        <f>IF(ISNA(MATCH($B113,'2k - Výsledková listina'!$M:$M,0)),"",INDEX('2k - Výsledková listina'!$P:$Q,MATCH($B113,'2k - Výsledková listina'!$M:$M,0),1))</f>
        <v/>
      </c>
      <c r="H113" s="56" t="str">
        <f>IF(ISNA(MATCH($B113,'2k - Výsledková listina'!$M:$M,0)),"",INDEX('2k - Výsledková listina'!$P:$Q,MATCH($B113,'2k - Výsledková listina'!$M:$M,0),2))</f>
        <v/>
      </c>
      <c r="I113" s="56">
        <f t="shared" si="15"/>
        <v>0</v>
      </c>
      <c r="J113" s="20" t="str">
        <f t="shared" si="16"/>
        <v/>
      </c>
      <c r="K113" s="20" t="str">
        <f t="shared" si="17"/>
        <v/>
      </c>
      <c r="L113" s="58" t="str">
        <f t="shared" si="18"/>
        <v/>
      </c>
      <c r="N113">
        <f t="shared" si="19"/>
        <v>1</v>
      </c>
    </row>
    <row r="114" spans="1:14" x14ac:dyDescent="0.25">
      <c r="A114" s="118">
        <f>IF(Soupisky!H111&lt;&gt;"", Soupisky!H111, "")</f>
        <v>2409</v>
      </c>
      <c r="B114" s="118" t="str">
        <f>IF(Soupisky!I111&lt;&gt;"", Soupisky!I111, "")</f>
        <v>Ing. Jakeš Jan</v>
      </c>
      <c r="C114" s="118" t="str">
        <f>IF(Soupisky!J111&lt;&gt;"", Soupisky!J111, "")</f>
        <v>M</v>
      </c>
      <c r="D114" s="119" t="str">
        <f>IF(AND(A114&lt;&gt;"", Soupisky!E111 &lt;&gt; ""), Soupisky!E111, "")</f>
        <v>MRS Uherské Hradiště PRESTON</v>
      </c>
      <c r="E114" s="56" t="str">
        <f>IF(ISNA(MATCH($B114,'2k - Výsledková listina'!$D:$D,0)),"",INDEX('2k - Výsledková listina'!$G:$H,MATCH($B114,'2k - Výsledková listina'!$D:$D,0),1))</f>
        <v/>
      </c>
      <c r="F114" s="57" t="str">
        <f>IF(ISNA(MATCH($B114,'2k - Výsledková listina'!$D:$D,0)),"",INDEX('2k - Výsledková listina'!$G:$H,MATCH($B114,'2k - Výsledková listina'!$D:$D,0),2))</f>
        <v/>
      </c>
      <c r="G114" s="56" t="str">
        <f>IF(ISNA(MATCH($B114,'2k - Výsledková listina'!$M:$M,0)),"",INDEX('2k - Výsledková listina'!$P:$Q,MATCH($B114,'2k - Výsledková listina'!$M:$M,0),1))</f>
        <v/>
      </c>
      <c r="H114" s="56" t="str">
        <f>IF(ISNA(MATCH($B114,'2k - Výsledková listina'!$M:$M,0)),"",INDEX('2k - Výsledková listina'!$P:$Q,MATCH($B114,'2k - Výsledková listina'!$M:$M,0),2))</f>
        <v/>
      </c>
      <c r="I114" s="56">
        <f t="shared" si="15"/>
        <v>0</v>
      </c>
      <c r="J114" s="20" t="str">
        <f t="shared" si="16"/>
        <v/>
      </c>
      <c r="K114" s="20" t="str">
        <f t="shared" si="17"/>
        <v/>
      </c>
      <c r="L114" s="58" t="str">
        <f t="shared" si="18"/>
        <v/>
      </c>
      <c r="N114">
        <f t="shared" si="19"/>
        <v>1</v>
      </c>
    </row>
    <row r="115" spans="1:14" x14ac:dyDescent="0.25">
      <c r="A115" s="118">
        <f>IF(Soupisky!H112&lt;&gt;"", Soupisky!H112, "")</f>
        <v>3043</v>
      </c>
      <c r="B115" s="118" t="str">
        <f>IF(Soupisky!I112&lt;&gt;"", Soupisky!I112, "")</f>
        <v>Kopřiva Petr</v>
      </c>
      <c r="C115" s="118" t="str">
        <f>IF(Soupisky!J112&lt;&gt;"", Soupisky!J112, "")</f>
        <v>M</v>
      </c>
      <c r="D115" s="119" t="str">
        <f>IF(AND(A115&lt;&gt;"", Soupisky!E112 &lt;&gt; ""), Soupisky!E112, "")</f>
        <v>MRS Uherské Hradiště PRESTON</v>
      </c>
      <c r="E115" s="56" t="str">
        <f>IF(ISNA(MATCH($B115,'2k - Výsledková listina'!$D:$D,0)),"",INDEX('2k - Výsledková listina'!$G:$H,MATCH($B115,'2k - Výsledková listina'!$D:$D,0),1))</f>
        <v/>
      </c>
      <c r="F115" s="57" t="str">
        <f>IF(ISNA(MATCH($B115,'2k - Výsledková listina'!$D:$D,0)),"",INDEX('2k - Výsledková listina'!$G:$H,MATCH($B115,'2k - Výsledková listina'!$D:$D,0),2))</f>
        <v/>
      </c>
      <c r="G115" s="56" t="str">
        <f>IF(ISNA(MATCH($B115,'2k - Výsledková listina'!$M:$M,0)),"",INDEX('2k - Výsledková listina'!$P:$Q,MATCH($B115,'2k - Výsledková listina'!$M:$M,0),1))</f>
        <v/>
      </c>
      <c r="H115" s="56" t="str">
        <f>IF(ISNA(MATCH($B115,'2k - Výsledková listina'!$M:$M,0)),"",INDEX('2k - Výsledková listina'!$P:$Q,MATCH($B115,'2k - Výsledková listina'!$M:$M,0),2))</f>
        <v/>
      </c>
      <c r="I115" s="56">
        <f t="shared" si="15"/>
        <v>0</v>
      </c>
      <c r="J115" s="20" t="str">
        <f t="shared" si="16"/>
        <v/>
      </c>
      <c r="K115" s="20" t="str">
        <f t="shared" si="17"/>
        <v/>
      </c>
      <c r="L115" s="58" t="str">
        <f t="shared" si="18"/>
        <v/>
      </c>
      <c r="N115">
        <f t="shared" si="19"/>
        <v>1</v>
      </c>
    </row>
    <row r="116" spans="1:14" x14ac:dyDescent="0.25">
      <c r="A116" s="118">
        <f>IF(Soupisky!H113&lt;&gt;"", Soupisky!H113, "")</f>
        <v>62</v>
      </c>
      <c r="B116" s="118" t="str">
        <f>IF(Soupisky!I113&lt;&gt;"", Soupisky!I113, "")</f>
        <v>Ing. Mahr Jiří</v>
      </c>
      <c r="C116" s="118" t="str">
        <f>IF(Soupisky!J113&lt;&gt;"", Soupisky!J113, "")</f>
        <v>M</v>
      </c>
      <c r="D116" s="119" t="str">
        <f>IF(AND(A116&lt;&gt;"", Soupisky!E113 &lt;&gt; ""), Soupisky!E113, "")</f>
        <v>MRS Uherské Hradiště PRESTON</v>
      </c>
      <c r="E116" s="56" t="str">
        <f>IF(ISNA(MATCH($B116,'2k - Výsledková listina'!$D:$D,0)),"",INDEX('2k - Výsledková listina'!$G:$H,MATCH($B116,'2k - Výsledková listina'!$D:$D,0),1))</f>
        <v/>
      </c>
      <c r="F116" s="57" t="str">
        <f>IF(ISNA(MATCH($B116,'2k - Výsledková listina'!$D:$D,0)),"",INDEX('2k - Výsledková listina'!$G:$H,MATCH($B116,'2k - Výsledková listina'!$D:$D,0),2))</f>
        <v/>
      </c>
      <c r="G116" s="56" t="str">
        <f>IF(ISNA(MATCH($B116,'2k - Výsledková listina'!$M:$M,0)),"",INDEX('2k - Výsledková listina'!$P:$Q,MATCH($B116,'2k - Výsledková listina'!$M:$M,0),1))</f>
        <v/>
      </c>
      <c r="H116" s="56" t="str">
        <f>IF(ISNA(MATCH($B116,'2k - Výsledková listina'!$M:$M,0)),"",INDEX('2k - Výsledková listina'!$P:$Q,MATCH($B116,'2k - Výsledková listina'!$M:$M,0),2))</f>
        <v/>
      </c>
      <c r="I116" s="56">
        <f t="shared" si="15"/>
        <v>0</v>
      </c>
      <c r="J116" s="20" t="str">
        <f t="shared" si="16"/>
        <v/>
      </c>
      <c r="K116" s="20" t="str">
        <f t="shared" si="17"/>
        <v/>
      </c>
      <c r="L116" s="58" t="str">
        <f t="shared" si="18"/>
        <v/>
      </c>
      <c r="N116">
        <f t="shared" si="19"/>
        <v>1</v>
      </c>
    </row>
    <row r="117" spans="1:14" x14ac:dyDescent="0.25">
      <c r="A117" s="118">
        <f>IF(Soupisky!H114&lt;&gt;"", Soupisky!H114, "")</f>
        <v>4164</v>
      </c>
      <c r="B117" s="118" t="str">
        <f>IF(Soupisky!I114&lt;&gt;"", Soupisky!I114, "")</f>
        <v>Kobliha Martin</v>
      </c>
      <c r="C117" s="118" t="str">
        <f>IF(Soupisky!J114&lt;&gt;"", Soupisky!J114, "")</f>
        <v>M</v>
      </c>
      <c r="D117" s="119" t="str">
        <f>IF(AND(A117&lt;&gt;"", Soupisky!E114 &lt;&gt; ""), Soupisky!E114, "")</f>
        <v>MRS Uherské Hradiště PRESTON</v>
      </c>
      <c r="E117" s="56" t="str">
        <f>IF(ISNA(MATCH($B117,'2k - Výsledková listina'!$D:$D,0)),"",INDEX('2k - Výsledková listina'!$G:$H,MATCH($B117,'2k - Výsledková listina'!$D:$D,0),1))</f>
        <v/>
      </c>
      <c r="F117" s="57" t="str">
        <f>IF(ISNA(MATCH($B117,'2k - Výsledková listina'!$D:$D,0)),"",INDEX('2k - Výsledková listina'!$G:$H,MATCH($B117,'2k - Výsledková listina'!$D:$D,0),2))</f>
        <v/>
      </c>
      <c r="G117" s="56" t="str">
        <f>IF(ISNA(MATCH($B117,'2k - Výsledková listina'!$M:$M,0)),"",INDEX('2k - Výsledková listina'!$P:$Q,MATCH($B117,'2k - Výsledková listina'!$M:$M,0),1))</f>
        <v/>
      </c>
      <c r="H117" s="56" t="str">
        <f>IF(ISNA(MATCH($B117,'2k - Výsledková listina'!$M:$M,0)),"",INDEX('2k - Výsledková listina'!$P:$Q,MATCH($B117,'2k - Výsledková listina'!$M:$M,0),2))</f>
        <v/>
      </c>
      <c r="I117" s="56">
        <f t="shared" si="15"/>
        <v>0</v>
      </c>
      <c r="J117" s="20" t="str">
        <f t="shared" si="16"/>
        <v/>
      </c>
      <c r="K117" s="20" t="str">
        <f t="shared" si="17"/>
        <v/>
      </c>
      <c r="L117" s="58" t="str">
        <f t="shared" si="18"/>
        <v/>
      </c>
      <c r="N117">
        <f t="shared" si="19"/>
        <v>1</v>
      </c>
    </row>
    <row r="118" spans="1:14" x14ac:dyDescent="0.25">
      <c r="A118" s="118">
        <f>IF(Soupisky!H115&lt;&gt;"", Soupisky!H115, "")</f>
        <v>3450</v>
      </c>
      <c r="B118" s="118" t="str">
        <f>IF(Soupisky!I115&lt;&gt;"", Soupisky!I115, "")</f>
        <v>Olšán Jakub</v>
      </c>
      <c r="C118" s="118" t="str">
        <f>IF(Soupisky!J115&lt;&gt;"", Soupisky!J115, "")</f>
        <v>U25</v>
      </c>
      <c r="D118" s="119" t="str">
        <f>IF(AND(A118&lt;&gt;"", Soupisky!E115 &lt;&gt; ""), Soupisky!E115, "")</f>
        <v>MRS Uherské Hradiště PRESTON</v>
      </c>
      <c r="E118" s="56" t="str">
        <f>IF(ISNA(MATCH($B118,'2k - Výsledková listina'!$D:$D,0)),"",INDEX('2k - Výsledková listina'!$G:$H,MATCH($B118,'2k - Výsledková listina'!$D:$D,0),1))</f>
        <v/>
      </c>
      <c r="F118" s="57" t="str">
        <f>IF(ISNA(MATCH($B118,'2k - Výsledková listina'!$D:$D,0)),"",INDEX('2k - Výsledková listina'!$G:$H,MATCH($B118,'2k - Výsledková listina'!$D:$D,0),2))</f>
        <v/>
      </c>
      <c r="G118" s="56" t="str">
        <f>IF(ISNA(MATCH($B118,'2k - Výsledková listina'!$M:$M,0)),"",INDEX('2k - Výsledková listina'!$P:$Q,MATCH($B118,'2k - Výsledková listina'!$M:$M,0),1))</f>
        <v/>
      </c>
      <c r="H118" s="56" t="str">
        <f>IF(ISNA(MATCH($B118,'2k - Výsledková listina'!$M:$M,0)),"",INDEX('2k - Výsledková listina'!$P:$Q,MATCH($B118,'2k - Výsledková listina'!$M:$M,0),2))</f>
        <v/>
      </c>
      <c r="I118" s="56">
        <f t="shared" si="15"/>
        <v>0</v>
      </c>
      <c r="J118" s="20" t="str">
        <f t="shared" si="16"/>
        <v/>
      </c>
      <c r="K118" s="20" t="str">
        <f t="shared" si="17"/>
        <v/>
      </c>
      <c r="L118" s="58" t="str">
        <f t="shared" si="18"/>
        <v/>
      </c>
      <c r="N118">
        <f t="shared" si="19"/>
        <v>1</v>
      </c>
    </row>
    <row r="119" spans="1:14" x14ac:dyDescent="0.25">
      <c r="A119" s="118">
        <f>IF(Soupisky!H116&lt;&gt;"", Soupisky!H116, "")</f>
        <v>6208</v>
      </c>
      <c r="B119" s="118" t="str">
        <f>IF(Soupisky!I116&lt;&gt;"", Soupisky!I116, "")</f>
        <v>Voda Radek</v>
      </c>
      <c r="C119" s="118" t="str">
        <f>IF(Soupisky!J116&lt;&gt;"", Soupisky!J116, "")</f>
        <v>U25</v>
      </c>
      <c r="D119" s="119" t="str">
        <f>IF(AND(A119&lt;&gt;"", Soupisky!E116 &lt;&gt; ""), Soupisky!E116, "")</f>
        <v>MRS Uherské Hradiště PRESTON</v>
      </c>
      <c r="E119" s="56" t="str">
        <f>IF(ISNA(MATCH($B119,'2k - Výsledková listina'!$D:$D,0)),"",INDEX('2k - Výsledková listina'!$G:$H,MATCH($B119,'2k - Výsledková listina'!$D:$D,0),1))</f>
        <v/>
      </c>
      <c r="F119" s="57" t="str">
        <f>IF(ISNA(MATCH($B119,'2k - Výsledková listina'!$D:$D,0)),"",INDEX('2k - Výsledková listina'!$G:$H,MATCH($B119,'2k - Výsledková listina'!$D:$D,0),2))</f>
        <v/>
      </c>
      <c r="G119" s="56" t="str">
        <f>IF(ISNA(MATCH($B119,'2k - Výsledková listina'!$M:$M,0)),"",INDEX('2k - Výsledková listina'!$P:$Q,MATCH($B119,'2k - Výsledková listina'!$M:$M,0),1))</f>
        <v/>
      </c>
      <c r="H119" s="56" t="str">
        <f>IF(ISNA(MATCH($B119,'2k - Výsledková listina'!$M:$M,0)),"",INDEX('2k - Výsledková listina'!$P:$Q,MATCH($B119,'2k - Výsledková listina'!$M:$M,0),2))</f>
        <v/>
      </c>
      <c r="I119" s="56">
        <f t="shared" si="15"/>
        <v>0</v>
      </c>
      <c r="J119" s="20" t="str">
        <f t="shared" si="16"/>
        <v/>
      </c>
      <c r="K119" s="20" t="str">
        <f t="shared" si="17"/>
        <v/>
      </c>
      <c r="L119" s="58" t="str">
        <f t="shared" si="18"/>
        <v/>
      </c>
      <c r="N119">
        <f t="shared" si="19"/>
        <v>1</v>
      </c>
    </row>
    <row r="120" spans="1:14" x14ac:dyDescent="0.25">
      <c r="A120" s="118">
        <f>IF(Soupisky!H117&lt;&gt;"", Soupisky!H117, "")</f>
        <v>6415</v>
      </c>
      <c r="B120" s="118" t="str">
        <f>IF(Soupisky!I117&lt;&gt;"", Soupisky!I117, "")</f>
        <v>Horňas Milan</v>
      </c>
      <c r="C120" s="118" t="str">
        <f>IF(Soupisky!J117&lt;&gt;"", Soupisky!J117, "")</f>
        <v>U25</v>
      </c>
      <c r="D120" s="119" t="str">
        <f>IF(AND(A120&lt;&gt;"", Soupisky!E117 &lt;&gt; ""), Soupisky!E117, "")</f>
        <v>MRS Uherské Hradiště PRESTON</v>
      </c>
      <c r="E120" s="56" t="str">
        <f>IF(ISNA(MATCH($B120,'2k - Výsledková listina'!$D:$D,0)),"",INDEX('2k - Výsledková listina'!$G:$H,MATCH($B120,'2k - Výsledková listina'!$D:$D,0),1))</f>
        <v/>
      </c>
      <c r="F120" s="57" t="str">
        <f>IF(ISNA(MATCH($B120,'2k - Výsledková listina'!$D:$D,0)),"",INDEX('2k - Výsledková listina'!$G:$H,MATCH($B120,'2k - Výsledková listina'!$D:$D,0),2))</f>
        <v/>
      </c>
      <c r="G120" s="56" t="str">
        <f>IF(ISNA(MATCH($B120,'2k - Výsledková listina'!$M:$M,0)),"",INDEX('2k - Výsledková listina'!$P:$Q,MATCH($B120,'2k - Výsledková listina'!$M:$M,0),1))</f>
        <v/>
      </c>
      <c r="H120" s="56" t="str">
        <f>IF(ISNA(MATCH($B120,'2k - Výsledková listina'!$M:$M,0)),"",INDEX('2k - Výsledková listina'!$P:$Q,MATCH($B120,'2k - Výsledková listina'!$M:$M,0),2))</f>
        <v/>
      </c>
      <c r="I120" s="56">
        <f t="shared" si="15"/>
        <v>0</v>
      </c>
      <c r="J120" s="20" t="str">
        <f t="shared" si="16"/>
        <v/>
      </c>
      <c r="K120" s="20" t="str">
        <f t="shared" si="17"/>
        <v/>
      </c>
      <c r="L120" s="58" t="str">
        <f t="shared" si="18"/>
        <v/>
      </c>
      <c r="N120">
        <f t="shared" si="19"/>
        <v>1</v>
      </c>
    </row>
    <row r="121" spans="1:14" x14ac:dyDescent="0.25">
      <c r="A121" s="118">
        <f>IF(Soupisky!H118&lt;&gt;"", Soupisky!H118, "")</f>
        <v>4071</v>
      </c>
      <c r="B121" s="118" t="str">
        <f>IF(Soupisky!I118&lt;&gt;"", Soupisky!I118, "")</f>
        <v>Ing Sobotka Petr</v>
      </c>
      <c r="C121" s="118" t="str">
        <f>IF(Soupisky!J118&lt;&gt;"", Soupisky!J118, "")</f>
        <v>M</v>
      </c>
      <c r="D121" s="119" t="str">
        <f>IF(AND(A121&lt;&gt;"", Soupisky!E118 &lt;&gt; ""), Soupisky!E118, "")</f>
        <v>MRS Uherské Hradiště PRESTON</v>
      </c>
      <c r="E121" s="56" t="str">
        <f>IF(ISNA(MATCH($B121,'2k - Výsledková listina'!$D:$D,0)),"",INDEX('2k - Výsledková listina'!$G:$H,MATCH($B121,'2k - Výsledková listina'!$D:$D,0),1))</f>
        <v/>
      </c>
      <c r="F121" s="57" t="str">
        <f>IF(ISNA(MATCH($B121,'2k - Výsledková listina'!$D:$D,0)),"",INDEX('2k - Výsledková listina'!$G:$H,MATCH($B121,'2k - Výsledková listina'!$D:$D,0),2))</f>
        <v/>
      </c>
      <c r="G121" s="56" t="str">
        <f>IF(ISNA(MATCH($B121,'2k - Výsledková listina'!$M:$M,0)),"",INDEX('2k - Výsledková listina'!$P:$Q,MATCH($B121,'2k - Výsledková listina'!$M:$M,0),1))</f>
        <v/>
      </c>
      <c r="H121" s="56" t="str">
        <f>IF(ISNA(MATCH($B121,'2k - Výsledková listina'!$M:$M,0)),"",INDEX('2k - Výsledková listina'!$P:$Q,MATCH($B121,'2k - Výsledková listina'!$M:$M,0),2))</f>
        <v/>
      </c>
      <c r="I121" s="56">
        <f t="shared" si="15"/>
        <v>0</v>
      </c>
      <c r="J121" s="20" t="str">
        <f t="shared" si="16"/>
        <v/>
      </c>
      <c r="K121" s="20" t="str">
        <f t="shared" si="17"/>
        <v/>
      </c>
      <c r="L121" s="58" t="str">
        <f t="shared" si="18"/>
        <v/>
      </c>
      <c r="N121">
        <f t="shared" si="19"/>
        <v>1</v>
      </c>
    </row>
    <row r="122" spans="1:14" x14ac:dyDescent="0.25">
      <c r="A122" s="118" t="str">
        <f>IF(Soupisky!H119&lt;&gt;"", Soupisky!H119, "")</f>
        <v/>
      </c>
      <c r="B122" s="118" t="str">
        <f>IF(Soupisky!I119&lt;&gt;"", Soupisky!I119, "")</f>
        <v/>
      </c>
      <c r="C122" s="118" t="str">
        <f>IF(Soupisky!J119&lt;&gt;"", Soupisky!J119, "")</f>
        <v/>
      </c>
      <c r="D122" s="119" t="str">
        <f>IF(AND(A122&lt;&gt;"", Soupisky!E119 &lt;&gt; ""), Soupisky!E119, "")</f>
        <v/>
      </c>
      <c r="E122" s="56" t="str">
        <f>IF(ISNA(MATCH($B122,'2k - Výsledková listina'!$D:$D,0)),"",INDEX('2k - Výsledková listina'!$G:$H,MATCH($B122,'2k - Výsledková listina'!$D:$D,0),1))</f>
        <v/>
      </c>
      <c r="F122" s="57" t="str">
        <f>IF(ISNA(MATCH($B122,'2k - Výsledková listina'!$D:$D,0)),"",INDEX('2k - Výsledková listina'!$G:$H,MATCH($B122,'2k - Výsledková listina'!$D:$D,0),2))</f>
        <v/>
      </c>
      <c r="G122" s="56" t="str">
        <f>IF(ISNA(MATCH($B122,'2k - Výsledková listina'!$M:$M,0)),"",INDEX('2k - Výsledková listina'!$P:$Q,MATCH($B122,'2k - Výsledková listina'!$M:$M,0),1))</f>
        <v/>
      </c>
      <c r="H122" s="56" t="str">
        <f>IF(ISNA(MATCH($B122,'2k - Výsledková listina'!$M:$M,0)),"",INDEX('2k - Výsledková listina'!$P:$Q,MATCH($B122,'2k - Výsledková listina'!$M:$M,0),2))</f>
        <v/>
      </c>
      <c r="I122" s="56" t="str">
        <f t="shared" si="15"/>
        <v/>
      </c>
      <c r="J122" s="20" t="str">
        <f t="shared" si="16"/>
        <v/>
      </c>
      <c r="K122" s="20" t="str">
        <f t="shared" si="17"/>
        <v/>
      </c>
      <c r="L122" s="58" t="str">
        <f t="shared" si="18"/>
        <v/>
      </c>
      <c r="N122">
        <f t="shared" si="19"/>
        <v>0</v>
      </c>
    </row>
    <row r="123" spans="1:14" x14ac:dyDescent="0.25">
      <c r="A123" s="118">
        <f>IF(Soupisky!H120&lt;&gt;"", Soupisky!H120, "")</f>
        <v>79</v>
      </c>
      <c r="B123" s="118" t="str">
        <f>IF(Soupisky!I120&lt;&gt;"", Soupisky!I120, "")</f>
        <v>Maštera Vojtěch</v>
      </c>
      <c r="C123" s="118" t="str">
        <f>IF(Soupisky!J120&lt;&gt;"", Soupisky!J120, "")</f>
        <v>M</v>
      </c>
      <c r="D123" s="119" t="str">
        <f>IF(AND(A123&lt;&gt;"", Soupisky!E120 &lt;&gt; ""), Soupisky!E120, "")</f>
        <v>MO ČRS Jindřichův Hradec AWAS DRENNAN</v>
      </c>
      <c r="E123" s="56" t="str">
        <f>IF(ISNA(MATCH($B123,'2k - Výsledková listina'!$D:$D,0)),"",INDEX('2k - Výsledková listina'!$G:$H,MATCH($B123,'2k - Výsledková listina'!$D:$D,0),1))</f>
        <v/>
      </c>
      <c r="F123" s="57" t="str">
        <f>IF(ISNA(MATCH($B123,'2k - Výsledková listina'!$D:$D,0)),"",INDEX('2k - Výsledková listina'!$G:$H,MATCH($B123,'2k - Výsledková listina'!$D:$D,0),2))</f>
        <v/>
      </c>
      <c r="G123" s="56" t="str">
        <f>IF(ISNA(MATCH($B123,'2k - Výsledková listina'!$M:$M,0)),"",INDEX('2k - Výsledková listina'!$P:$Q,MATCH($B123,'2k - Výsledková listina'!$M:$M,0),1))</f>
        <v/>
      </c>
      <c r="H123" s="56" t="str">
        <f>IF(ISNA(MATCH($B123,'2k - Výsledková listina'!$M:$M,0)),"",INDEX('2k - Výsledková listina'!$P:$Q,MATCH($B123,'2k - Výsledková listina'!$M:$M,0),2))</f>
        <v/>
      </c>
      <c r="I123" s="56">
        <f t="shared" si="15"/>
        <v>0</v>
      </c>
      <c r="J123" s="20" t="str">
        <f t="shared" si="16"/>
        <v/>
      </c>
      <c r="K123" s="20" t="str">
        <f t="shared" si="17"/>
        <v/>
      </c>
      <c r="L123" s="58" t="str">
        <f t="shared" si="18"/>
        <v/>
      </c>
      <c r="N123">
        <f t="shared" si="19"/>
        <v>1</v>
      </c>
    </row>
    <row r="124" spans="1:14" x14ac:dyDescent="0.25">
      <c r="A124" s="118">
        <f>IF(Soupisky!H121&lt;&gt;"", Soupisky!H121, "")</f>
        <v>5514</v>
      </c>
      <c r="B124" s="118" t="str">
        <f>IF(Soupisky!I121&lt;&gt;"", Soupisky!I121, "")</f>
        <v>TOMEČEK Michal</v>
      </c>
      <c r="C124" s="118" t="str">
        <f>IF(Soupisky!J121&lt;&gt;"", Soupisky!J121, "")</f>
        <v>M</v>
      </c>
      <c r="D124" s="119" t="str">
        <f>IF(AND(A124&lt;&gt;"", Soupisky!E121 &lt;&gt; ""), Soupisky!E121, "")</f>
        <v>MO ČRS Jindřichův Hradec AWAS DRENNAN</v>
      </c>
      <c r="E124" s="56" t="str">
        <f>IF(ISNA(MATCH($B124,'2k - Výsledková listina'!$D:$D,0)),"",INDEX('2k - Výsledková listina'!$G:$H,MATCH($B124,'2k - Výsledková listina'!$D:$D,0),1))</f>
        <v/>
      </c>
      <c r="F124" s="57" t="str">
        <f>IF(ISNA(MATCH($B124,'2k - Výsledková listina'!$D:$D,0)),"",INDEX('2k - Výsledková listina'!$G:$H,MATCH($B124,'2k - Výsledková listina'!$D:$D,0),2))</f>
        <v/>
      </c>
      <c r="G124" s="56" t="str">
        <f>IF(ISNA(MATCH($B124,'2k - Výsledková listina'!$M:$M,0)),"",INDEX('2k - Výsledková listina'!$P:$Q,MATCH($B124,'2k - Výsledková listina'!$M:$M,0),1))</f>
        <v/>
      </c>
      <c r="H124" s="56" t="str">
        <f>IF(ISNA(MATCH($B124,'2k - Výsledková listina'!$M:$M,0)),"",INDEX('2k - Výsledková listina'!$P:$Q,MATCH($B124,'2k - Výsledková listina'!$M:$M,0),2))</f>
        <v/>
      </c>
      <c r="I124" s="56">
        <f t="shared" si="15"/>
        <v>0</v>
      </c>
      <c r="J124" s="20" t="str">
        <f t="shared" si="16"/>
        <v/>
      </c>
      <c r="K124" s="20" t="str">
        <f t="shared" si="17"/>
        <v/>
      </c>
      <c r="L124" s="58" t="str">
        <f t="shared" si="18"/>
        <v/>
      </c>
      <c r="N124">
        <f t="shared" si="19"/>
        <v>1</v>
      </c>
    </row>
    <row r="125" spans="1:14" x14ac:dyDescent="0.25">
      <c r="A125" s="118">
        <f>IF(Soupisky!H122&lt;&gt;"", Soupisky!H122, "")</f>
        <v>2651</v>
      </c>
      <c r="B125" s="118" t="str">
        <f>IF(Soupisky!I122&lt;&gt;"", Soupisky!I122, "")</f>
        <v>Ing. Jura Martin</v>
      </c>
      <c r="C125" s="118" t="str">
        <f>IF(Soupisky!J122&lt;&gt;"", Soupisky!J122, "")</f>
        <v>M</v>
      </c>
      <c r="D125" s="119" t="str">
        <f>IF(AND(A125&lt;&gt;"", Soupisky!E122 &lt;&gt; ""), Soupisky!E122, "")</f>
        <v>MO ČRS Jindřichův Hradec AWAS DRENNAN</v>
      </c>
      <c r="E125" s="56" t="str">
        <f>IF(ISNA(MATCH($B125,'2k - Výsledková listina'!$D:$D,0)),"",INDEX('2k - Výsledková listina'!$G:$H,MATCH($B125,'2k - Výsledková listina'!$D:$D,0),1))</f>
        <v/>
      </c>
      <c r="F125" s="57" t="str">
        <f>IF(ISNA(MATCH($B125,'2k - Výsledková listina'!$D:$D,0)),"",INDEX('2k - Výsledková listina'!$G:$H,MATCH($B125,'2k - Výsledková listina'!$D:$D,0),2))</f>
        <v/>
      </c>
      <c r="G125" s="56" t="str">
        <f>IF(ISNA(MATCH($B125,'2k - Výsledková listina'!$M:$M,0)),"",INDEX('2k - Výsledková listina'!$P:$Q,MATCH($B125,'2k - Výsledková listina'!$M:$M,0),1))</f>
        <v/>
      </c>
      <c r="H125" s="56" t="str">
        <f>IF(ISNA(MATCH($B125,'2k - Výsledková listina'!$M:$M,0)),"",INDEX('2k - Výsledková listina'!$P:$Q,MATCH($B125,'2k - Výsledková listina'!$M:$M,0),2))</f>
        <v/>
      </c>
      <c r="I125" s="56">
        <f t="shared" si="15"/>
        <v>0</v>
      </c>
      <c r="J125" s="20" t="str">
        <f t="shared" si="16"/>
        <v/>
      </c>
      <c r="K125" s="20" t="str">
        <f t="shared" si="17"/>
        <v/>
      </c>
      <c r="L125" s="58" t="str">
        <f t="shared" si="18"/>
        <v/>
      </c>
      <c r="N125">
        <f t="shared" si="19"/>
        <v>1</v>
      </c>
    </row>
    <row r="126" spans="1:14" x14ac:dyDescent="0.25">
      <c r="A126" s="118">
        <f>IF(Soupisky!H123&lt;&gt;"", Soupisky!H123, "")</f>
        <v>4077</v>
      </c>
      <c r="B126" s="118" t="str">
        <f>IF(Soupisky!I123&lt;&gt;"", Soupisky!I123, "")</f>
        <v>Doležal Lambert</v>
      </c>
      <c r="C126" s="118" t="str">
        <f>IF(Soupisky!J123&lt;&gt;"", Soupisky!J123, "")</f>
        <v>M</v>
      </c>
      <c r="D126" s="119" t="str">
        <f>IF(AND(A126&lt;&gt;"", Soupisky!E123 &lt;&gt; ""), Soupisky!E123, "")</f>
        <v>MO ČRS Jindřichův Hradec AWAS DRENNAN</v>
      </c>
      <c r="E126" s="56" t="str">
        <f>IF(ISNA(MATCH($B126,'2k - Výsledková listina'!$D:$D,0)),"",INDEX('2k - Výsledková listina'!$G:$H,MATCH($B126,'2k - Výsledková listina'!$D:$D,0),1))</f>
        <v/>
      </c>
      <c r="F126" s="57" t="str">
        <f>IF(ISNA(MATCH($B126,'2k - Výsledková listina'!$D:$D,0)),"",INDEX('2k - Výsledková listina'!$G:$H,MATCH($B126,'2k - Výsledková listina'!$D:$D,0),2))</f>
        <v/>
      </c>
      <c r="G126" s="56" t="str">
        <f>IF(ISNA(MATCH($B126,'2k - Výsledková listina'!$M:$M,0)),"",INDEX('2k - Výsledková listina'!$P:$Q,MATCH($B126,'2k - Výsledková listina'!$M:$M,0),1))</f>
        <v/>
      </c>
      <c r="H126" s="56" t="str">
        <f>IF(ISNA(MATCH($B126,'2k - Výsledková listina'!$M:$M,0)),"",INDEX('2k - Výsledková listina'!$P:$Q,MATCH($B126,'2k - Výsledková listina'!$M:$M,0),2))</f>
        <v/>
      </c>
      <c r="I126" s="56">
        <f t="shared" si="15"/>
        <v>0</v>
      </c>
      <c r="J126" s="20" t="str">
        <f t="shared" si="16"/>
        <v/>
      </c>
      <c r="K126" s="20" t="str">
        <f t="shared" si="17"/>
        <v/>
      </c>
      <c r="L126" s="58" t="str">
        <f t="shared" si="18"/>
        <v/>
      </c>
      <c r="N126">
        <f t="shared" si="19"/>
        <v>1</v>
      </c>
    </row>
    <row r="127" spans="1:14" x14ac:dyDescent="0.25">
      <c r="A127" s="118">
        <f>IF(Soupisky!H124&lt;&gt;"", Soupisky!H124, "")</f>
        <v>3063</v>
      </c>
      <c r="B127" s="118" t="str">
        <f>IF(Soupisky!I124&lt;&gt;"", Soupisky!I124, "")</f>
        <v>Polovic Ladislav</v>
      </c>
      <c r="C127" s="118" t="str">
        <f>IF(Soupisky!J124&lt;&gt;"", Soupisky!J124, "")</f>
        <v>M</v>
      </c>
      <c r="D127" s="119" t="str">
        <f>IF(AND(A127&lt;&gt;"", Soupisky!E124 &lt;&gt; ""), Soupisky!E124, "")</f>
        <v>MO ČRS Jindřichův Hradec AWAS DRENNAN</v>
      </c>
      <c r="E127" s="56" t="str">
        <f>IF(ISNA(MATCH($B127,'2k - Výsledková listina'!$D:$D,0)),"",INDEX('2k - Výsledková listina'!$G:$H,MATCH($B127,'2k - Výsledková listina'!$D:$D,0),1))</f>
        <v/>
      </c>
      <c r="F127" s="57" t="str">
        <f>IF(ISNA(MATCH($B127,'2k - Výsledková listina'!$D:$D,0)),"",INDEX('2k - Výsledková listina'!$G:$H,MATCH($B127,'2k - Výsledková listina'!$D:$D,0),2))</f>
        <v/>
      </c>
      <c r="G127" s="56" t="str">
        <f>IF(ISNA(MATCH($B127,'2k - Výsledková listina'!$M:$M,0)),"",INDEX('2k - Výsledková listina'!$P:$Q,MATCH($B127,'2k - Výsledková listina'!$M:$M,0),1))</f>
        <v/>
      </c>
      <c r="H127" s="56" t="str">
        <f>IF(ISNA(MATCH($B127,'2k - Výsledková listina'!$M:$M,0)),"",INDEX('2k - Výsledková listina'!$P:$Q,MATCH($B127,'2k - Výsledková listina'!$M:$M,0),2))</f>
        <v/>
      </c>
      <c r="I127" s="56">
        <f t="shared" si="15"/>
        <v>0</v>
      </c>
      <c r="J127" s="20" t="str">
        <f t="shared" si="16"/>
        <v/>
      </c>
      <c r="K127" s="20" t="str">
        <f t="shared" si="17"/>
        <v/>
      </c>
      <c r="L127" s="58" t="str">
        <f t="shared" si="18"/>
        <v/>
      </c>
      <c r="N127">
        <f t="shared" si="19"/>
        <v>1</v>
      </c>
    </row>
    <row r="128" spans="1:14" x14ac:dyDescent="0.25">
      <c r="A128" s="118">
        <f>IF(Soupisky!H125&lt;&gt;"", Soupisky!H125, "")</f>
        <v>2</v>
      </c>
      <c r="B128" s="118" t="str">
        <f>IF(Soupisky!I125&lt;&gt;"", Soupisky!I125, "")</f>
        <v>Ing. Heidenreich Jan</v>
      </c>
      <c r="C128" s="118" t="str">
        <f>IF(Soupisky!J125&lt;&gt;"", Soupisky!J125, "")</f>
        <v>M</v>
      </c>
      <c r="D128" s="119" t="str">
        <f>IF(AND(A128&lt;&gt;"", Soupisky!E125 &lt;&gt; ""), Soupisky!E125, "")</f>
        <v>MO ČRS Jindřichův Hradec AWAS DRENNAN</v>
      </c>
      <c r="E128" s="56" t="str">
        <f>IF(ISNA(MATCH($B128,'2k - Výsledková listina'!$D:$D,0)),"",INDEX('2k - Výsledková listina'!$G:$H,MATCH($B128,'2k - Výsledková listina'!$D:$D,0),1))</f>
        <v/>
      </c>
      <c r="F128" s="57" t="str">
        <f>IF(ISNA(MATCH($B128,'2k - Výsledková listina'!$D:$D,0)),"",INDEX('2k - Výsledková listina'!$G:$H,MATCH($B128,'2k - Výsledková listina'!$D:$D,0),2))</f>
        <v/>
      </c>
      <c r="G128" s="56" t="str">
        <f>IF(ISNA(MATCH($B128,'2k - Výsledková listina'!$M:$M,0)),"",INDEX('2k - Výsledková listina'!$P:$Q,MATCH($B128,'2k - Výsledková listina'!$M:$M,0),1))</f>
        <v/>
      </c>
      <c r="H128" s="56" t="str">
        <f>IF(ISNA(MATCH($B128,'2k - Výsledková listina'!$M:$M,0)),"",INDEX('2k - Výsledková listina'!$P:$Q,MATCH($B128,'2k - Výsledková listina'!$M:$M,0),2))</f>
        <v/>
      </c>
      <c r="I128" s="56">
        <f t="shared" si="15"/>
        <v>0</v>
      </c>
      <c r="J128" s="20" t="str">
        <f t="shared" si="16"/>
        <v/>
      </c>
      <c r="K128" s="20" t="str">
        <f t="shared" si="17"/>
        <v/>
      </c>
      <c r="L128" s="58" t="str">
        <f t="shared" si="18"/>
        <v/>
      </c>
      <c r="N128">
        <f t="shared" si="19"/>
        <v>1</v>
      </c>
    </row>
    <row r="129" spans="1:14" x14ac:dyDescent="0.25">
      <c r="A129" s="118" t="str">
        <f>IF(Soupisky!H126&lt;&gt;"", Soupisky!H126, "")</f>
        <v/>
      </c>
      <c r="B129" s="118" t="str">
        <f>IF(Soupisky!I126&lt;&gt;"", Soupisky!I126, "")</f>
        <v/>
      </c>
      <c r="C129" s="118" t="str">
        <f>IF(Soupisky!J126&lt;&gt;"", Soupisky!J126, "")</f>
        <v/>
      </c>
      <c r="D129" s="119" t="str">
        <f>IF(AND(A129&lt;&gt;"", Soupisky!E126 &lt;&gt; ""), Soupisky!E126, "")</f>
        <v/>
      </c>
      <c r="E129" s="56" t="str">
        <f>IF(ISNA(MATCH($B129,'2k - Výsledková listina'!$D:$D,0)),"",INDEX('2k - Výsledková listina'!$G:$H,MATCH($B129,'2k - Výsledková listina'!$D:$D,0),1))</f>
        <v/>
      </c>
      <c r="F129" s="57" t="str">
        <f>IF(ISNA(MATCH($B129,'2k - Výsledková listina'!$D:$D,0)),"",INDEX('2k - Výsledková listina'!$G:$H,MATCH($B129,'2k - Výsledková listina'!$D:$D,0),2))</f>
        <v/>
      </c>
      <c r="G129" s="56" t="str">
        <f>IF(ISNA(MATCH($B129,'2k - Výsledková listina'!$M:$M,0)),"",INDEX('2k - Výsledková listina'!$P:$Q,MATCH($B129,'2k - Výsledková listina'!$M:$M,0),1))</f>
        <v/>
      </c>
      <c r="H129" s="56" t="str">
        <f>IF(ISNA(MATCH($B129,'2k - Výsledková listina'!$M:$M,0)),"",INDEX('2k - Výsledková listina'!$P:$Q,MATCH($B129,'2k - Výsledková listina'!$M:$M,0),2))</f>
        <v/>
      </c>
      <c r="I129" s="56" t="str">
        <f t="shared" si="15"/>
        <v/>
      </c>
      <c r="J129" s="20" t="str">
        <f t="shared" si="16"/>
        <v/>
      </c>
      <c r="K129" s="20" t="str">
        <f t="shared" si="17"/>
        <v/>
      </c>
      <c r="L129" s="58" t="str">
        <f t="shared" si="18"/>
        <v/>
      </c>
      <c r="N129">
        <f t="shared" si="19"/>
        <v>0</v>
      </c>
    </row>
    <row r="130" spans="1:14" x14ac:dyDescent="0.25">
      <c r="A130" s="118" t="str">
        <f>IF(Soupisky!H127&lt;&gt;"", Soupisky!H127, "")</f>
        <v/>
      </c>
      <c r="B130" s="118" t="str">
        <f>IF(Soupisky!I127&lt;&gt;"", Soupisky!I127, "")</f>
        <v/>
      </c>
      <c r="C130" s="118" t="str">
        <f>IF(Soupisky!J127&lt;&gt;"", Soupisky!J127, "")</f>
        <v/>
      </c>
      <c r="D130" s="119" t="str">
        <f>IF(AND(A130&lt;&gt;"", Soupisky!E127 &lt;&gt; ""), Soupisky!E127, "")</f>
        <v/>
      </c>
      <c r="E130" s="56" t="str">
        <f>IF(ISNA(MATCH($B130,'2k - Výsledková listina'!$D:$D,0)),"",INDEX('2k - Výsledková listina'!$G:$H,MATCH($B130,'2k - Výsledková listina'!$D:$D,0),1))</f>
        <v/>
      </c>
      <c r="F130" s="57" t="str">
        <f>IF(ISNA(MATCH($B130,'2k - Výsledková listina'!$D:$D,0)),"",INDEX('2k - Výsledková listina'!$G:$H,MATCH($B130,'2k - Výsledková listina'!$D:$D,0),2))</f>
        <v/>
      </c>
      <c r="G130" s="56" t="str">
        <f>IF(ISNA(MATCH($B130,'2k - Výsledková listina'!$M:$M,0)),"",INDEX('2k - Výsledková listina'!$P:$Q,MATCH($B130,'2k - Výsledková listina'!$M:$M,0),1))</f>
        <v/>
      </c>
      <c r="H130" s="56" t="str">
        <f>IF(ISNA(MATCH($B130,'2k - Výsledková listina'!$M:$M,0)),"",INDEX('2k - Výsledková listina'!$P:$Q,MATCH($B130,'2k - Výsledková listina'!$M:$M,0),2))</f>
        <v/>
      </c>
      <c r="I130" s="56" t="str">
        <f t="shared" si="15"/>
        <v/>
      </c>
      <c r="J130" s="20" t="str">
        <f t="shared" si="16"/>
        <v/>
      </c>
      <c r="K130" s="20" t="str">
        <f t="shared" si="17"/>
        <v/>
      </c>
      <c r="L130" s="58" t="str">
        <f t="shared" si="18"/>
        <v/>
      </c>
      <c r="N130">
        <f t="shared" si="19"/>
        <v>0</v>
      </c>
    </row>
    <row r="131" spans="1:14" x14ac:dyDescent="0.25">
      <c r="A131" s="118" t="str">
        <f>IF(Soupisky!H128&lt;&gt;"", Soupisky!H128, "")</f>
        <v/>
      </c>
      <c r="B131" s="118" t="str">
        <f>IF(Soupisky!I128&lt;&gt;"", Soupisky!I128, "")</f>
        <v/>
      </c>
      <c r="C131" s="118" t="str">
        <f>IF(Soupisky!J128&lt;&gt;"", Soupisky!J128, "")</f>
        <v/>
      </c>
      <c r="D131" s="119" t="str">
        <f>IF(AND(A131&lt;&gt;"", Soupisky!E128 &lt;&gt; ""), Soupisky!E128, "")</f>
        <v/>
      </c>
      <c r="E131" s="56" t="str">
        <f>IF(ISNA(MATCH($B131,'2k - Výsledková listina'!$D:$D,0)),"",INDEX('2k - Výsledková listina'!$G:$H,MATCH($B131,'2k - Výsledková listina'!$D:$D,0),1))</f>
        <v/>
      </c>
      <c r="F131" s="57" t="str">
        <f>IF(ISNA(MATCH($B131,'2k - Výsledková listina'!$D:$D,0)),"",INDEX('2k - Výsledková listina'!$G:$H,MATCH($B131,'2k - Výsledková listina'!$D:$D,0),2))</f>
        <v/>
      </c>
      <c r="G131" s="56" t="str">
        <f>IF(ISNA(MATCH($B131,'2k - Výsledková listina'!$M:$M,0)),"",INDEX('2k - Výsledková listina'!$P:$Q,MATCH($B131,'2k - Výsledková listina'!$M:$M,0),1))</f>
        <v/>
      </c>
      <c r="H131" s="56" t="str">
        <f>IF(ISNA(MATCH($B131,'2k - Výsledková listina'!$M:$M,0)),"",INDEX('2k - Výsledková listina'!$P:$Q,MATCH($B131,'2k - Výsledková listina'!$M:$M,0),2))</f>
        <v/>
      </c>
      <c r="I131" s="56" t="str">
        <f t="shared" si="15"/>
        <v/>
      </c>
      <c r="J131" s="20" t="str">
        <f t="shared" si="16"/>
        <v/>
      </c>
      <c r="K131" s="20" t="str">
        <f t="shared" si="17"/>
        <v/>
      </c>
      <c r="L131" s="58" t="str">
        <f t="shared" si="18"/>
        <v/>
      </c>
      <c r="N131">
        <f t="shared" si="19"/>
        <v>0</v>
      </c>
    </row>
    <row r="132" spans="1:14" x14ac:dyDescent="0.25">
      <c r="A132" s="118" t="str">
        <f>IF(Soupisky!H129&lt;&gt;"", Soupisky!H129, "")</f>
        <v/>
      </c>
      <c r="B132" s="118" t="str">
        <f>IF(Soupisky!I129&lt;&gt;"", Soupisky!I129, "")</f>
        <v/>
      </c>
      <c r="C132" s="118" t="str">
        <f>IF(Soupisky!J129&lt;&gt;"", Soupisky!J129, "")</f>
        <v/>
      </c>
      <c r="D132" s="119" t="str">
        <f>IF(AND(A132&lt;&gt;"", Soupisky!E129 &lt;&gt; ""), Soupisky!E129, "")</f>
        <v/>
      </c>
      <c r="E132" s="56" t="str">
        <f>IF(ISNA(MATCH($B132,'2k - Výsledková listina'!$D:$D,0)),"",INDEX('2k - Výsledková listina'!$G:$H,MATCH($B132,'2k - Výsledková listina'!$D:$D,0),1))</f>
        <v/>
      </c>
      <c r="F132" s="57" t="str">
        <f>IF(ISNA(MATCH($B132,'2k - Výsledková listina'!$D:$D,0)),"",INDEX('2k - Výsledková listina'!$G:$H,MATCH($B132,'2k - Výsledková listina'!$D:$D,0),2))</f>
        <v/>
      </c>
      <c r="G132" s="56" t="str">
        <f>IF(ISNA(MATCH($B132,'2k - Výsledková listina'!$M:$M,0)),"",INDEX('2k - Výsledková listina'!$P:$Q,MATCH($B132,'2k - Výsledková listina'!$M:$M,0),1))</f>
        <v/>
      </c>
      <c r="H132" s="56" t="str">
        <f>IF(ISNA(MATCH($B132,'2k - Výsledková listina'!$M:$M,0)),"",INDEX('2k - Výsledková listina'!$P:$Q,MATCH($B132,'2k - Výsledková listina'!$M:$M,0),2))</f>
        <v/>
      </c>
      <c r="I132" s="56" t="str">
        <f t="shared" si="15"/>
        <v/>
      </c>
      <c r="J132" s="20" t="str">
        <f t="shared" si="16"/>
        <v/>
      </c>
      <c r="K132" s="20" t="str">
        <f t="shared" si="17"/>
        <v/>
      </c>
      <c r="L132" s="58" t="str">
        <f t="shared" si="18"/>
        <v/>
      </c>
      <c r="N132">
        <f t="shared" si="19"/>
        <v>0</v>
      </c>
    </row>
    <row r="133" spans="1:14" x14ac:dyDescent="0.25">
      <c r="A133" s="118" t="str">
        <f>IF(Soupisky!H130&lt;&gt;"", Soupisky!H130, "")</f>
        <v/>
      </c>
      <c r="B133" s="118" t="str">
        <f>IF(Soupisky!I130&lt;&gt;"", Soupisky!I130, "")</f>
        <v/>
      </c>
      <c r="C133" s="118" t="str">
        <f>IF(Soupisky!J130&lt;&gt;"", Soupisky!J130, "")</f>
        <v/>
      </c>
      <c r="D133" s="119" t="str">
        <f>IF(AND(A133&lt;&gt;"", Soupisky!E130 &lt;&gt; ""), Soupisky!E130, "")</f>
        <v/>
      </c>
      <c r="E133" s="56" t="str">
        <f>IF(ISNA(MATCH($B133,'2k - Výsledková listina'!$D:$D,0)),"",INDEX('2k - Výsledková listina'!$G:$H,MATCH($B133,'2k - Výsledková listina'!$D:$D,0),1))</f>
        <v/>
      </c>
      <c r="F133" s="57" t="str">
        <f>IF(ISNA(MATCH($B133,'2k - Výsledková listina'!$D:$D,0)),"",INDEX('2k - Výsledková listina'!$G:$H,MATCH($B133,'2k - Výsledková listina'!$D:$D,0),2))</f>
        <v/>
      </c>
      <c r="G133" s="56" t="str">
        <f>IF(ISNA(MATCH($B133,'2k - Výsledková listina'!$M:$M,0)),"",INDEX('2k - Výsledková listina'!$P:$Q,MATCH($B133,'2k - Výsledková listina'!$M:$M,0),1))</f>
        <v/>
      </c>
      <c r="H133" s="56" t="str">
        <f>IF(ISNA(MATCH($B133,'2k - Výsledková listina'!$M:$M,0)),"",INDEX('2k - Výsledková listina'!$P:$Q,MATCH($B133,'2k - Výsledková listina'!$M:$M,0),2))</f>
        <v/>
      </c>
      <c r="I133" s="56" t="str">
        <f t="shared" si="15"/>
        <v/>
      </c>
      <c r="J133" s="20" t="str">
        <f t="shared" si="16"/>
        <v/>
      </c>
      <c r="K133" s="20" t="str">
        <f t="shared" si="17"/>
        <v/>
      </c>
      <c r="L133" s="58" t="str">
        <f t="shared" si="18"/>
        <v/>
      </c>
      <c r="N133">
        <f t="shared" si="19"/>
        <v>0</v>
      </c>
    </row>
    <row r="134" spans="1:14" x14ac:dyDescent="0.25">
      <c r="A134" s="118" t="str">
        <f>IF(Soupisky!H131&lt;&gt;"", Soupisky!H131, "")</f>
        <v/>
      </c>
      <c r="B134" s="118" t="str">
        <f>IF(Soupisky!I131&lt;&gt;"", Soupisky!I131, "")</f>
        <v/>
      </c>
      <c r="C134" s="118" t="str">
        <f>IF(Soupisky!J131&lt;&gt;"", Soupisky!J131, "")</f>
        <v/>
      </c>
      <c r="D134" s="119" t="str">
        <f>IF(AND(A134&lt;&gt;"", Soupisky!E131 &lt;&gt; ""), Soupisky!E131, "")</f>
        <v/>
      </c>
      <c r="E134" s="56" t="str">
        <f>IF(ISNA(MATCH($B134,'2k - Výsledková listina'!$D:$D,0)),"",INDEX('2k - Výsledková listina'!$G:$H,MATCH($B134,'2k - Výsledková listina'!$D:$D,0),1))</f>
        <v/>
      </c>
      <c r="F134" s="57" t="str">
        <f>IF(ISNA(MATCH($B134,'2k - Výsledková listina'!$D:$D,0)),"",INDEX('2k - Výsledková listina'!$G:$H,MATCH($B134,'2k - Výsledková listina'!$D:$D,0),2))</f>
        <v/>
      </c>
      <c r="G134" s="56" t="str">
        <f>IF(ISNA(MATCH($B134,'2k - Výsledková listina'!$M:$M,0)),"",INDEX('2k - Výsledková listina'!$P:$Q,MATCH($B134,'2k - Výsledková listina'!$M:$M,0),1))</f>
        <v/>
      </c>
      <c r="H134" s="56" t="str">
        <f>IF(ISNA(MATCH($B134,'2k - Výsledková listina'!$M:$M,0)),"",INDEX('2k - Výsledková listina'!$P:$Q,MATCH($B134,'2k - Výsledková listina'!$M:$M,0),2))</f>
        <v/>
      </c>
      <c r="I134" s="56" t="str">
        <f t="shared" ref="I134:I161" si="20">IF(B134="","",COUNT(F134,H134))</f>
        <v/>
      </c>
      <c r="J134" s="20" t="str">
        <f t="shared" ref="J134:J161" si="21">IF(OR($I134=0, $I134=""),"",SUM(E134,G134))</f>
        <v/>
      </c>
      <c r="K134" s="20" t="str">
        <f t="shared" ref="K134:K161" si="22">IF(OR($I134=0, $I134=""),"",SUM(F134,H134))</f>
        <v/>
      </c>
      <c r="L134" s="58" t="str">
        <f t="shared" ref="L134:L161" si="23">IF(OR($I134=0, $I134=""), "",IF(ISTEXT(L133),1,L133+1))</f>
        <v/>
      </c>
      <c r="N134">
        <f t="shared" ref="N134:N161" si="24">IF(AND(A134&lt;&gt;"",A134&lt;&gt;0), 1, 0)</f>
        <v>0</v>
      </c>
    </row>
    <row r="135" spans="1:14" x14ac:dyDescent="0.25">
      <c r="A135" s="118" t="str">
        <f>IF(Soupisky!H132&lt;&gt;"", Soupisky!H132, "")</f>
        <v/>
      </c>
      <c r="B135" s="118" t="str">
        <f>IF(Soupisky!I132&lt;&gt;"", Soupisky!I132, "")</f>
        <v/>
      </c>
      <c r="C135" s="118" t="str">
        <f>IF(Soupisky!J132&lt;&gt;"", Soupisky!J132, "")</f>
        <v/>
      </c>
      <c r="D135" s="119" t="str">
        <f>IF(AND(A135&lt;&gt;"", Soupisky!E132 &lt;&gt; ""), Soupisky!E132, "")</f>
        <v/>
      </c>
      <c r="E135" s="56" t="str">
        <f>IF(ISNA(MATCH($B135,'2k - Výsledková listina'!$D:$D,0)),"",INDEX('2k - Výsledková listina'!$G:$H,MATCH($B135,'2k - Výsledková listina'!$D:$D,0),1))</f>
        <v/>
      </c>
      <c r="F135" s="57" t="str">
        <f>IF(ISNA(MATCH($B135,'2k - Výsledková listina'!$D:$D,0)),"",INDEX('2k - Výsledková listina'!$G:$H,MATCH($B135,'2k - Výsledková listina'!$D:$D,0),2))</f>
        <v/>
      </c>
      <c r="G135" s="56" t="str">
        <f>IF(ISNA(MATCH($B135,'2k - Výsledková listina'!$M:$M,0)),"",INDEX('2k - Výsledková listina'!$P:$Q,MATCH($B135,'2k - Výsledková listina'!$M:$M,0),1))</f>
        <v/>
      </c>
      <c r="H135" s="56" t="str">
        <f>IF(ISNA(MATCH($B135,'2k - Výsledková listina'!$M:$M,0)),"",INDEX('2k - Výsledková listina'!$P:$Q,MATCH($B135,'2k - Výsledková listina'!$M:$M,0),2))</f>
        <v/>
      </c>
      <c r="I135" s="56" t="str">
        <f t="shared" si="20"/>
        <v/>
      </c>
      <c r="J135" s="20" t="str">
        <f t="shared" si="21"/>
        <v/>
      </c>
      <c r="K135" s="20" t="str">
        <f t="shared" si="22"/>
        <v/>
      </c>
      <c r="L135" s="58" t="str">
        <f t="shared" si="23"/>
        <v/>
      </c>
      <c r="N135">
        <f t="shared" si="24"/>
        <v>0</v>
      </c>
    </row>
    <row r="136" spans="1:14" x14ac:dyDescent="0.25">
      <c r="A136" s="118">
        <f>IF(Soupisky!H133&lt;&gt;"", Soupisky!H133, "")</f>
        <v>196</v>
      </c>
      <c r="B136" s="118" t="str">
        <f>IF(Soupisky!I133&lt;&gt;"", Soupisky!I133, "")</f>
        <v>Veltruský Zdeněk ml.</v>
      </c>
      <c r="C136" s="118" t="str">
        <f>IF(Soupisky!J133&lt;&gt;"", Soupisky!J133, "")</f>
        <v>M</v>
      </c>
      <c r="D136" s="119" t="str">
        <f>IF(AND(A136&lt;&gt;"", Soupisky!E133 &lt;&gt; ""), Soupisky!E133, "")</f>
        <v>MO ČRS Mělník - Colmic</v>
      </c>
      <c r="E136" s="56" t="str">
        <f>IF(ISNA(MATCH($B136,'2k - Výsledková listina'!$D:$D,0)),"",INDEX('2k - Výsledková listina'!$G:$H,MATCH($B136,'2k - Výsledková listina'!$D:$D,0),1))</f>
        <v/>
      </c>
      <c r="F136" s="57" t="str">
        <f>IF(ISNA(MATCH($B136,'2k - Výsledková listina'!$D:$D,0)),"",INDEX('2k - Výsledková listina'!$G:$H,MATCH($B136,'2k - Výsledková listina'!$D:$D,0),2))</f>
        <v/>
      </c>
      <c r="G136" s="56" t="str">
        <f>IF(ISNA(MATCH($B136,'2k - Výsledková listina'!$M:$M,0)),"",INDEX('2k - Výsledková listina'!$P:$Q,MATCH($B136,'2k - Výsledková listina'!$M:$M,0),1))</f>
        <v/>
      </c>
      <c r="H136" s="56" t="str">
        <f>IF(ISNA(MATCH($B136,'2k - Výsledková listina'!$M:$M,0)),"",INDEX('2k - Výsledková listina'!$P:$Q,MATCH($B136,'2k - Výsledková listina'!$M:$M,0),2))</f>
        <v/>
      </c>
      <c r="I136" s="56">
        <f t="shared" si="20"/>
        <v>0</v>
      </c>
      <c r="J136" s="20" t="str">
        <f t="shared" si="21"/>
        <v/>
      </c>
      <c r="K136" s="20" t="str">
        <f t="shared" si="22"/>
        <v/>
      </c>
      <c r="L136" s="58" t="str">
        <f t="shared" si="23"/>
        <v/>
      </c>
      <c r="N136">
        <f t="shared" si="24"/>
        <v>1</v>
      </c>
    </row>
    <row r="137" spans="1:14" x14ac:dyDescent="0.25">
      <c r="A137" s="118">
        <f>IF(Soupisky!H134&lt;&gt;"", Soupisky!H134, "")</f>
        <v>1507</v>
      </c>
      <c r="B137" s="118" t="str">
        <f>IF(Soupisky!I134&lt;&gt;"", Soupisky!I134, "")</f>
        <v>Šimůnek Karel</v>
      </c>
      <c r="C137" s="118" t="str">
        <f>IF(Soupisky!J134&lt;&gt;"", Soupisky!J134, "")</f>
        <v>M</v>
      </c>
      <c r="D137" s="119" t="str">
        <f>IF(AND(A137&lt;&gt;"", Soupisky!E134 &lt;&gt; ""), Soupisky!E134, "")</f>
        <v>MO ČRS Mělník - Colmic</v>
      </c>
      <c r="E137" s="56" t="str">
        <f>IF(ISNA(MATCH($B137,'2k - Výsledková listina'!$D:$D,0)),"",INDEX('2k - Výsledková listina'!$G:$H,MATCH($B137,'2k - Výsledková listina'!$D:$D,0),1))</f>
        <v/>
      </c>
      <c r="F137" s="57" t="str">
        <f>IF(ISNA(MATCH($B137,'2k - Výsledková listina'!$D:$D,0)),"",INDEX('2k - Výsledková listina'!$G:$H,MATCH($B137,'2k - Výsledková listina'!$D:$D,0),2))</f>
        <v/>
      </c>
      <c r="G137" s="56" t="str">
        <f>IF(ISNA(MATCH($B137,'2k - Výsledková listina'!$M:$M,0)),"",INDEX('2k - Výsledková listina'!$P:$Q,MATCH($B137,'2k - Výsledková listina'!$M:$M,0),1))</f>
        <v/>
      </c>
      <c r="H137" s="56" t="str">
        <f>IF(ISNA(MATCH($B137,'2k - Výsledková listina'!$M:$M,0)),"",INDEX('2k - Výsledková listina'!$P:$Q,MATCH($B137,'2k - Výsledková listina'!$M:$M,0),2))</f>
        <v/>
      </c>
      <c r="I137" s="56">
        <f t="shared" si="20"/>
        <v>0</v>
      </c>
      <c r="J137" s="20" t="str">
        <f t="shared" si="21"/>
        <v/>
      </c>
      <c r="K137" s="20" t="str">
        <f t="shared" si="22"/>
        <v/>
      </c>
      <c r="L137" s="58" t="str">
        <f t="shared" si="23"/>
        <v/>
      </c>
      <c r="N137">
        <f t="shared" si="24"/>
        <v>1</v>
      </c>
    </row>
    <row r="138" spans="1:14" x14ac:dyDescent="0.25">
      <c r="A138" s="118">
        <f>IF(Soupisky!H135&lt;&gt;"", Soupisky!H135, "")</f>
        <v>1929</v>
      </c>
      <c r="B138" s="118" t="str">
        <f>IF(Soupisky!I135&lt;&gt;"", Soupisky!I135, "")</f>
        <v>Zahrádková Klára</v>
      </c>
      <c r="C138" s="118" t="str">
        <f>IF(Soupisky!J135&lt;&gt;"", Soupisky!J135, "")</f>
        <v>U25Ž</v>
      </c>
      <c r="D138" s="119" t="str">
        <f>IF(AND(A138&lt;&gt;"", Soupisky!E135 &lt;&gt; ""), Soupisky!E135, "")</f>
        <v>MO ČRS Mělník - Colmic</v>
      </c>
      <c r="E138" s="56" t="str">
        <f>IF(ISNA(MATCH($B138,'2k - Výsledková listina'!$D:$D,0)),"",INDEX('2k - Výsledková listina'!$G:$H,MATCH($B138,'2k - Výsledková listina'!$D:$D,0),1))</f>
        <v/>
      </c>
      <c r="F138" s="57" t="str">
        <f>IF(ISNA(MATCH($B138,'2k - Výsledková listina'!$D:$D,0)),"",INDEX('2k - Výsledková listina'!$G:$H,MATCH($B138,'2k - Výsledková listina'!$D:$D,0),2))</f>
        <v/>
      </c>
      <c r="G138" s="56" t="str">
        <f>IF(ISNA(MATCH($B138,'2k - Výsledková listina'!$M:$M,0)),"",INDEX('2k - Výsledková listina'!$P:$Q,MATCH($B138,'2k - Výsledková listina'!$M:$M,0),1))</f>
        <v/>
      </c>
      <c r="H138" s="56" t="str">
        <f>IF(ISNA(MATCH($B138,'2k - Výsledková listina'!$M:$M,0)),"",INDEX('2k - Výsledková listina'!$P:$Q,MATCH($B138,'2k - Výsledková listina'!$M:$M,0),2))</f>
        <v/>
      </c>
      <c r="I138" s="56">
        <f t="shared" si="20"/>
        <v>0</v>
      </c>
      <c r="J138" s="20" t="str">
        <f t="shared" si="21"/>
        <v/>
      </c>
      <c r="K138" s="20" t="str">
        <f t="shared" si="22"/>
        <v/>
      </c>
      <c r="L138" s="58" t="str">
        <f t="shared" si="23"/>
        <v/>
      </c>
      <c r="N138">
        <f t="shared" si="24"/>
        <v>1</v>
      </c>
    </row>
    <row r="139" spans="1:14" x14ac:dyDescent="0.25">
      <c r="A139" s="118">
        <f>IF(Soupisky!H136&lt;&gt;"", Soupisky!H136, "")</f>
        <v>851</v>
      </c>
      <c r="B139" s="118" t="str">
        <f>IF(Soupisky!I136&lt;&gt;"", Soupisky!I136, "")</f>
        <v>Zahrádka Radek</v>
      </c>
      <c r="C139" s="118" t="str">
        <f>IF(Soupisky!J136&lt;&gt;"", Soupisky!J136, "")</f>
        <v>M</v>
      </c>
      <c r="D139" s="119" t="str">
        <f>IF(AND(A139&lt;&gt;"", Soupisky!E136 &lt;&gt; ""), Soupisky!E136, "")</f>
        <v>MO ČRS Mělník - Colmic</v>
      </c>
      <c r="E139" s="56" t="str">
        <f>IF(ISNA(MATCH($B139,'2k - Výsledková listina'!$D:$D,0)),"",INDEX('2k - Výsledková listina'!$G:$H,MATCH($B139,'2k - Výsledková listina'!$D:$D,0),1))</f>
        <v/>
      </c>
      <c r="F139" s="57" t="str">
        <f>IF(ISNA(MATCH($B139,'2k - Výsledková listina'!$D:$D,0)),"",INDEX('2k - Výsledková listina'!$G:$H,MATCH($B139,'2k - Výsledková listina'!$D:$D,0),2))</f>
        <v/>
      </c>
      <c r="G139" s="56" t="str">
        <f>IF(ISNA(MATCH($B139,'2k - Výsledková listina'!$M:$M,0)),"",INDEX('2k - Výsledková listina'!$P:$Q,MATCH($B139,'2k - Výsledková listina'!$M:$M,0),1))</f>
        <v/>
      </c>
      <c r="H139" s="56" t="str">
        <f>IF(ISNA(MATCH($B139,'2k - Výsledková listina'!$M:$M,0)),"",INDEX('2k - Výsledková listina'!$P:$Q,MATCH($B139,'2k - Výsledková listina'!$M:$M,0),2))</f>
        <v/>
      </c>
      <c r="I139" s="56">
        <f t="shared" si="20"/>
        <v>0</v>
      </c>
      <c r="J139" s="20" t="str">
        <f t="shared" si="21"/>
        <v/>
      </c>
      <c r="K139" s="20" t="str">
        <f t="shared" si="22"/>
        <v/>
      </c>
      <c r="L139" s="58" t="str">
        <f t="shared" si="23"/>
        <v/>
      </c>
      <c r="N139">
        <f t="shared" si="24"/>
        <v>1</v>
      </c>
    </row>
    <row r="140" spans="1:14" x14ac:dyDescent="0.25">
      <c r="A140" s="118">
        <f>IF(Soupisky!H137&lt;&gt;"", Soupisky!H137, "")</f>
        <v>198</v>
      </c>
      <c r="B140" s="118" t="str">
        <f>IF(Soupisky!I137&lt;&gt;"", Soupisky!I137, "")</f>
        <v>Ing. Pecina Martin</v>
      </c>
      <c r="C140" s="118" t="str">
        <f>IF(Soupisky!J137&lt;&gt;"", Soupisky!J137, "")</f>
        <v>M</v>
      </c>
      <c r="D140" s="119" t="str">
        <f>IF(AND(A140&lt;&gt;"", Soupisky!E137 &lt;&gt; ""), Soupisky!E137, "")</f>
        <v>MO ČRS Mělník - Colmic</v>
      </c>
      <c r="E140" s="56" t="str">
        <f>IF(ISNA(MATCH($B140,'2k - Výsledková listina'!$D:$D,0)),"",INDEX('2k - Výsledková listina'!$G:$H,MATCH($B140,'2k - Výsledková listina'!$D:$D,0),1))</f>
        <v/>
      </c>
      <c r="F140" s="57" t="str">
        <f>IF(ISNA(MATCH($B140,'2k - Výsledková listina'!$D:$D,0)),"",INDEX('2k - Výsledková listina'!$G:$H,MATCH($B140,'2k - Výsledková listina'!$D:$D,0),2))</f>
        <v/>
      </c>
      <c r="G140" s="56" t="str">
        <f>IF(ISNA(MATCH($B140,'2k - Výsledková listina'!$M:$M,0)),"",INDEX('2k - Výsledková listina'!$P:$Q,MATCH($B140,'2k - Výsledková listina'!$M:$M,0),1))</f>
        <v/>
      </c>
      <c r="H140" s="56" t="str">
        <f>IF(ISNA(MATCH($B140,'2k - Výsledková listina'!$M:$M,0)),"",INDEX('2k - Výsledková listina'!$P:$Q,MATCH($B140,'2k - Výsledková listina'!$M:$M,0),2))</f>
        <v/>
      </c>
      <c r="I140" s="56">
        <f t="shared" si="20"/>
        <v>0</v>
      </c>
      <c r="J140" s="20" t="str">
        <f t="shared" si="21"/>
        <v/>
      </c>
      <c r="K140" s="20" t="str">
        <f t="shared" si="22"/>
        <v/>
      </c>
      <c r="L140" s="58" t="str">
        <f t="shared" si="23"/>
        <v/>
      </c>
      <c r="N140">
        <f t="shared" si="24"/>
        <v>1</v>
      </c>
    </row>
    <row r="141" spans="1:14" x14ac:dyDescent="0.25">
      <c r="A141" s="118">
        <f>IF(Soupisky!H138&lt;&gt;"", Soupisky!H138, "")</f>
        <v>4057</v>
      </c>
      <c r="B141" s="118" t="str">
        <f>IF(Soupisky!I138&lt;&gt;"", Soupisky!I138, "")</f>
        <v>Frolík Jaroslav</v>
      </c>
      <c r="C141" s="118" t="str">
        <f>IF(Soupisky!J138&lt;&gt;"", Soupisky!J138, "")</f>
        <v>M</v>
      </c>
      <c r="D141" s="119" t="str">
        <f>IF(AND(A141&lt;&gt;"", Soupisky!E138 &lt;&gt; ""), Soupisky!E138, "")</f>
        <v>MO ČRS Mělník - Colmic</v>
      </c>
      <c r="E141" s="56" t="str">
        <f>IF(ISNA(MATCH($B141,'2k - Výsledková listina'!$D:$D,0)),"",INDEX('2k - Výsledková listina'!$G:$H,MATCH($B141,'2k - Výsledková listina'!$D:$D,0),1))</f>
        <v/>
      </c>
      <c r="F141" s="57" t="str">
        <f>IF(ISNA(MATCH($B141,'2k - Výsledková listina'!$D:$D,0)),"",INDEX('2k - Výsledková listina'!$G:$H,MATCH($B141,'2k - Výsledková listina'!$D:$D,0),2))</f>
        <v/>
      </c>
      <c r="G141" s="56" t="str">
        <f>IF(ISNA(MATCH($B141,'2k - Výsledková listina'!$M:$M,0)),"",INDEX('2k - Výsledková listina'!$P:$Q,MATCH($B141,'2k - Výsledková listina'!$M:$M,0),1))</f>
        <v/>
      </c>
      <c r="H141" s="56" t="str">
        <f>IF(ISNA(MATCH($B141,'2k - Výsledková listina'!$M:$M,0)),"",INDEX('2k - Výsledková listina'!$P:$Q,MATCH($B141,'2k - Výsledková listina'!$M:$M,0),2))</f>
        <v/>
      </c>
      <c r="I141" s="56">
        <f t="shared" si="20"/>
        <v>0</v>
      </c>
      <c r="J141" s="20" t="str">
        <f t="shared" si="21"/>
        <v/>
      </c>
      <c r="K141" s="20" t="str">
        <f t="shared" si="22"/>
        <v/>
      </c>
      <c r="L141" s="58" t="str">
        <f t="shared" si="23"/>
        <v/>
      </c>
      <c r="N141">
        <f t="shared" si="24"/>
        <v>1</v>
      </c>
    </row>
    <row r="142" spans="1:14" x14ac:dyDescent="0.25">
      <c r="A142" s="118">
        <f>IF(Soupisky!H139&lt;&gt;"", Soupisky!H139, "")</f>
        <v>201</v>
      </c>
      <c r="B142" s="118" t="str">
        <f>IF(Soupisky!I139&lt;&gt;"", Soupisky!I139, "")</f>
        <v>Sitta Bohuslav</v>
      </c>
      <c r="C142" s="118" t="str">
        <f>IF(Soupisky!J139&lt;&gt;"", Soupisky!J139, "")</f>
        <v>M</v>
      </c>
      <c r="D142" s="119" t="str">
        <f>IF(AND(A142&lt;&gt;"", Soupisky!E139 &lt;&gt; ""), Soupisky!E139, "")</f>
        <v>MO ČRS Mělník - Colmic</v>
      </c>
      <c r="E142" s="56" t="str">
        <f>IF(ISNA(MATCH($B142,'2k - Výsledková listina'!$D:$D,0)),"",INDEX('2k - Výsledková listina'!$G:$H,MATCH($B142,'2k - Výsledková listina'!$D:$D,0),1))</f>
        <v/>
      </c>
      <c r="F142" s="57" t="str">
        <f>IF(ISNA(MATCH($B142,'2k - Výsledková listina'!$D:$D,0)),"",INDEX('2k - Výsledková listina'!$G:$H,MATCH($B142,'2k - Výsledková listina'!$D:$D,0),2))</f>
        <v/>
      </c>
      <c r="G142" s="56" t="str">
        <f>IF(ISNA(MATCH($B142,'2k - Výsledková listina'!$M:$M,0)),"",INDEX('2k - Výsledková listina'!$P:$Q,MATCH($B142,'2k - Výsledková listina'!$M:$M,0),1))</f>
        <v/>
      </c>
      <c r="H142" s="56" t="str">
        <f>IF(ISNA(MATCH($B142,'2k - Výsledková listina'!$M:$M,0)),"",INDEX('2k - Výsledková listina'!$P:$Q,MATCH($B142,'2k - Výsledková listina'!$M:$M,0),2))</f>
        <v/>
      </c>
      <c r="I142" s="56">
        <f t="shared" si="20"/>
        <v>0</v>
      </c>
      <c r="J142" s="20" t="str">
        <f t="shared" si="21"/>
        <v/>
      </c>
      <c r="K142" s="20" t="str">
        <f t="shared" si="22"/>
        <v/>
      </c>
      <c r="L142" s="58" t="str">
        <f t="shared" si="23"/>
        <v/>
      </c>
      <c r="N142">
        <f t="shared" si="24"/>
        <v>1</v>
      </c>
    </row>
    <row r="143" spans="1:14" x14ac:dyDescent="0.25">
      <c r="A143" s="118">
        <f>IF(Soupisky!H140&lt;&gt;"", Soupisky!H140, "")</f>
        <v>72</v>
      </c>
      <c r="B143" s="118" t="str">
        <f>IF(Soupisky!I140&lt;&gt;"", Soupisky!I140, "")</f>
        <v>Pergreffi Luca</v>
      </c>
      <c r="C143" s="118" t="str">
        <f>IF(Soupisky!J140&lt;&gt;"", Soupisky!J140, "")</f>
        <v>M</v>
      </c>
      <c r="D143" s="119" t="str">
        <f>IF(AND(A143&lt;&gt;"", Soupisky!E140 &lt;&gt; ""), Soupisky!E140, "")</f>
        <v>MO ČRS Mělník - Colmic</v>
      </c>
      <c r="E143" s="56" t="str">
        <f>IF(ISNA(MATCH($B143,'2k - Výsledková listina'!$D:$D,0)),"",INDEX('2k - Výsledková listina'!$G:$H,MATCH($B143,'2k - Výsledková listina'!$D:$D,0),1))</f>
        <v/>
      </c>
      <c r="F143" s="57" t="str">
        <f>IF(ISNA(MATCH($B143,'2k - Výsledková listina'!$D:$D,0)),"",INDEX('2k - Výsledková listina'!$G:$H,MATCH($B143,'2k - Výsledková listina'!$D:$D,0),2))</f>
        <v/>
      </c>
      <c r="G143" s="56" t="str">
        <f>IF(ISNA(MATCH($B143,'2k - Výsledková listina'!$M:$M,0)),"",INDEX('2k - Výsledková listina'!$P:$Q,MATCH($B143,'2k - Výsledková listina'!$M:$M,0),1))</f>
        <v/>
      </c>
      <c r="H143" s="56" t="str">
        <f>IF(ISNA(MATCH($B143,'2k - Výsledková listina'!$M:$M,0)),"",INDEX('2k - Výsledková listina'!$P:$Q,MATCH($B143,'2k - Výsledková listina'!$M:$M,0),2))</f>
        <v/>
      </c>
      <c r="I143" s="56">
        <f t="shared" si="20"/>
        <v>0</v>
      </c>
      <c r="J143" s="20" t="str">
        <f t="shared" si="21"/>
        <v/>
      </c>
      <c r="K143" s="20" t="str">
        <f t="shared" si="22"/>
        <v/>
      </c>
      <c r="L143" s="58" t="str">
        <f t="shared" si="23"/>
        <v/>
      </c>
      <c r="N143">
        <f t="shared" si="24"/>
        <v>1</v>
      </c>
    </row>
    <row r="144" spans="1:14" x14ac:dyDescent="0.25">
      <c r="A144" s="118">
        <f>IF(Soupisky!H141&lt;&gt;"", Soupisky!H141, "")</f>
        <v>2954</v>
      </c>
      <c r="B144" s="118" t="str">
        <f>IF(Soupisky!I141&lt;&gt;"", Soupisky!I141, "")</f>
        <v>Polívka Zdeněk</v>
      </c>
      <c r="C144" s="118" t="str">
        <f>IF(Soupisky!J141&lt;&gt;"", Soupisky!J141, "")</f>
        <v>U25</v>
      </c>
      <c r="D144" s="119" t="str">
        <f>IF(AND(A144&lt;&gt;"", Soupisky!E141 &lt;&gt; ""), Soupisky!E141, "")</f>
        <v>MO ČRS Mělník - Colmic</v>
      </c>
      <c r="E144" s="56" t="str">
        <f>IF(ISNA(MATCH($B144,'2k - Výsledková listina'!$D:$D,0)),"",INDEX('2k - Výsledková listina'!$G:$H,MATCH($B144,'2k - Výsledková listina'!$D:$D,0),1))</f>
        <v/>
      </c>
      <c r="F144" s="57" t="str">
        <f>IF(ISNA(MATCH($B144,'2k - Výsledková listina'!$D:$D,0)),"",INDEX('2k - Výsledková listina'!$G:$H,MATCH($B144,'2k - Výsledková listina'!$D:$D,0),2))</f>
        <v/>
      </c>
      <c r="G144" s="56" t="str">
        <f>IF(ISNA(MATCH($B144,'2k - Výsledková listina'!$M:$M,0)),"",INDEX('2k - Výsledková listina'!$P:$Q,MATCH($B144,'2k - Výsledková listina'!$M:$M,0),1))</f>
        <v/>
      </c>
      <c r="H144" s="56" t="str">
        <f>IF(ISNA(MATCH($B144,'2k - Výsledková listina'!$M:$M,0)),"",INDEX('2k - Výsledková listina'!$P:$Q,MATCH($B144,'2k - Výsledková listina'!$M:$M,0),2))</f>
        <v/>
      </c>
      <c r="I144" s="56">
        <f t="shared" si="20"/>
        <v>0</v>
      </c>
      <c r="J144" s="20" t="str">
        <f t="shared" si="21"/>
        <v/>
      </c>
      <c r="K144" s="20" t="str">
        <f t="shared" si="22"/>
        <v/>
      </c>
      <c r="L144" s="58" t="str">
        <f t="shared" si="23"/>
        <v/>
      </c>
      <c r="N144">
        <f t="shared" si="24"/>
        <v>1</v>
      </c>
    </row>
    <row r="145" spans="1:14" x14ac:dyDescent="0.25">
      <c r="A145" s="118" t="str">
        <f>IF(Soupisky!H142&lt;&gt;"", Soupisky!H142, "")</f>
        <v/>
      </c>
      <c r="B145" s="118" t="str">
        <f>IF(Soupisky!I142&lt;&gt;"", Soupisky!I142, "")</f>
        <v/>
      </c>
      <c r="C145" s="118" t="str">
        <f>IF(Soupisky!J142&lt;&gt;"", Soupisky!J142, "")</f>
        <v/>
      </c>
      <c r="D145" s="119" t="str">
        <f>IF(AND(A145&lt;&gt;"", Soupisky!E142 &lt;&gt; ""), Soupisky!E142, "")</f>
        <v/>
      </c>
      <c r="E145" s="56" t="str">
        <f>IF(ISNA(MATCH($B145,'2k - Výsledková listina'!$D:$D,0)),"",INDEX('2k - Výsledková listina'!$G:$H,MATCH($B145,'2k - Výsledková listina'!$D:$D,0),1))</f>
        <v/>
      </c>
      <c r="F145" s="57" t="str">
        <f>IF(ISNA(MATCH($B145,'2k - Výsledková listina'!$D:$D,0)),"",INDEX('2k - Výsledková listina'!$G:$H,MATCH($B145,'2k - Výsledková listina'!$D:$D,0),2))</f>
        <v/>
      </c>
      <c r="G145" s="56" t="str">
        <f>IF(ISNA(MATCH($B145,'2k - Výsledková listina'!$M:$M,0)),"",INDEX('2k - Výsledková listina'!$P:$Q,MATCH($B145,'2k - Výsledková listina'!$M:$M,0),1))</f>
        <v/>
      </c>
      <c r="H145" s="56" t="str">
        <f>IF(ISNA(MATCH($B145,'2k - Výsledková listina'!$M:$M,0)),"",INDEX('2k - Výsledková listina'!$P:$Q,MATCH($B145,'2k - Výsledková listina'!$M:$M,0),2))</f>
        <v/>
      </c>
      <c r="I145" s="56" t="str">
        <f t="shared" si="20"/>
        <v/>
      </c>
      <c r="J145" s="20" t="str">
        <f t="shared" si="21"/>
        <v/>
      </c>
      <c r="K145" s="20" t="str">
        <f t="shared" si="22"/>
        <v/>
      </c>
      <c r="L145" s="58" t="str">
        <f t="shared" si="23"/>
        <v/>
      </c>
      <c r="N145">
        <f t="shared" si="24"/>
        <v>0</v>
      </c>
    </row>
    <row r="146" spans="1:14" x14ac:dyDescent="0.25">
      <c r="A146" s="118" t="str">
        <f>IF(Soupisky!H143&lt;&gt;"", Soupisky!H143, "")</f>
        <v/>
      </c>
      <c r="B146" s="118" t="str">
        <f>IF(Soupisky!I143&lt;&gt;"", Soupisky!I143, "")</f>
        <v/>
      </c>
      <c r="C146" s="118" t="str">
        <f>IF(Soupisky!J143&lt;&gt;"", Soupisky!J143, "")</f>
        <v/>
      </c>
      <c r="D146" s="119" t="str">
        <f>IF(AND(A146&lt;&gt;"", Soupisky!E143 &lt;&gt; ""), Soupisky!E143, "")</f>
        <v/>
      </c>
      <c r="E146" s="56" t="str">
        <f>IF(ISNA(MATCH($B146,'2k - Výsledková listina'!$D:$D,0)),"",INDEX('2k - Výsledková listina'!$G:$H,MATCH($B146,'2k - Výsledková listina'!$D:$D,0),1))</f>
        <v/>
      </c>
      <c r="F146" s="57" t="str">
        <f>IF(ISNA(MATCH($B146,'2k - Výsledková listina'!$D:$D,0)),"",INDEX('2k - Výsledková listina'!$G:$H,MATCH($B146,'2k - Výsledková listina'!$D:$D,0),2))</f>
        <v/>
      </c>
      <c r="G146" s="56" t="str">
        <f>IF(ISNA(MATCH($B146,'2k - Výsledková listina'!$M:$M,0)),"",INDEX('2k - Výsledková listina'!$P:$Q,MATCH($B146,'2k - Výsledková listina'!$M:$M,0),1))</f>
        <v/>
      </c>
      <c r="H146" s="56" t="str">
        <f>IF(ISNA(MATCH($B146,'2k - Výsledková listina'!$M:$M,0)),"",INDEX('2k - Výsledková listina'!$P:$Q,MATCH($B146,'2k - Výsledková listina'!$M:$M,0),2))</f>
        <v/>
      </c>
      <c r="I146" s="56" t="str">
        <f t="shared" si="20"/>
        <v/>
      </c>
      <c r="J146" s="20" t="str">
        <f t="shared" si="21"/>
        <v/>
      </c>
      <c r="K146" s="20" t="str">
        <f t="shared" si="22"/>
        <v/>
      </c>
      <c r="L146" s="58" t="str">
        <f t="shared" si="23"/>
        <v/>
      </c>
      <c r="N146">
        <f t="shared" si="24"/>
        <v>0</v>
      </c>
    </row>
    <row r="147" spans="1:14" x14ac:dyDescent="0.25">
      <c r="A147" s="118" t="str">
        <f>IF(Soupisky!H144&lt;&gt;"", Soupisky!H144, "")</f>
        <v/>
      </c>
      <c r="B147" s="118" t="str">
        <f>IF(Soupisky!I144&lt;&gt;"", Soupisky!I144, "")</f>
        <v/>
      </c>
      <c r="C147" s="118" t="str">
        <f>IF(Soupisky!J144&lt;&gt;"", Soupisky!J144, "")</f>
        <v/>
      </c>
      <c r="D147" s="119" t="str">
        <f>IF(AND(A147&lt;&gt;"", Soupisky!E144 &lt;&gt; ""), Soupisky!E144, "")</f>
        <v/>
      </c>
      <c r="E147" s="56" t="str">
        <f>IF(ISNA(MATCH($B147,'2k - Výsledková listina'!$D:$D,0)),"",INDEX('2k - Výsledková listina'!$G:$H,MATCH($B147,'2k - Výsledková listina'!$D:$D,0),1))</f>
        <v/>
      </c>
      <c r="F147" s="57" t="str">
        <f>IF(ISNA(MATCH($B147,'2k - Výsledková listina'!$D:$D,0)),"",INDEX('2k - Výsledková listina'!$G:$H,MATCH($B147,'2k - Výsledková listina'!$D:$D,0),2))</f>
        <v/>
      </c>
      <c r="G147" s="56" t="str">
        <f>IF(ISNA(MATCH($B147,'2k - Výsledková listina'!$M:$M,0)),"",INDEX('2k - Výsledková listina'!$P:$Q,MATCH($B147,'2k - Výsledková listina'!$M:$M,0),1))</f>
        <v/>
      </c>
      <c r="H147" s="56" t="str">
        <f>IF(ISNA(MATCH($B147,'2k - Výsledková listina'!$M:$M,0)),"",INDEX('2k - Výsledková listina'!$P:$Q,MATCH($B147,'2k - Výsledková listina'!$M:$M,0),2))</f>
        <v/>
      </c>
      <c r="I147" s="56" t="str">
        <f t="shared" si="20"/>
        <v/>
      </c>
      <c r="J147" s="20" t="str">
        <f t="shared" si="21"/>
        <v/>
      </c>
      <c r="K147" s="20" t="str">
        <f t="shared" si="22"/>
        <v/>
      </c>
      <c r="L147" s="58" t="str">
        <f t="shared" si="23"/>
        <v/>
      </c>
      <c r="N147">
        <f t="shared" si="24"/>
        <v>0</v>
      </c>
    </row>
    <row r="148" spans="1:14" x14ac:dyDescent="0.25">
      <c r="A148" s="118" t="str">
        <f>IF(Soupisky!H145&lt;&gt;"", Soupisky!H145, "")</f>
        <v/>
      </c>
      <c r="B148" s="118" t="str">
        <f>IF(Soupisky!I145&lt;&gt;"", Soupisky!I145, "")</f>
        <v/>
      </c>
      <c r="C148" s="118" t="str">
        <f>IF(Soupisky!J145&lt;&gt;"", Soupisky!J145, "")</f>
        <v/>
      </c>
      <c r="D148" s="119" t="str">
        <f>IF(AND(A148&lt;&gt;"", Soupisky!E145 &lt;&gt; ""), Soupisky!E145, "")</f>
        <v/>
      </c>
      <c r="E148" s="56" t="str">
        <f>IF(ISNA(MATCH($B148,'2k - Výsledková listina'!$D:$D,0)),"",INDEX('2k - Výsledková listina'!$G:$H,MATCH($B148,'2k - Výsledková listina'!$D:$D,0),1))</f>
        <v/>
      </c>
      <c r="F148" s="57" t="str">
        <f>IF(ISNA(MATCH($B148,'2k - Výsledková listina'!$D:$D,0)),"",INDEX('2k - Výsledková listina'!$G:$H,MATCH($B148,'2k - Výsledková listina'!$D:$D,0),2))</f>
        <v/>
      </c>
      <c r="G148" s="56" t="str">
        <f>IF(ISNA(MATCH($B148,'2k - Výsledková listina'!$M:$M,0)),"",INDEX('2k - Výsledková listina'!$P:$Q,MATCH($B148,'2k - Výsledková listina'!$M:$M,0),1))</f>
        <v/>
      </c>
      <c r="H148" s="56" t="str">
        <f>IF(ISNA(MATCH($B148,'2k - Výsledková listina'!$M:$M,0)),"",INDEX('2k - Výsledková listina'!$P:$Q,MATCH($B148,'2k - Výsledková listina'!$M:$M,0),2))</f>
        <v/>
      </c>
      <c r="I148" s="56" t="str">
        <f t="shared" si="20"/>
        <v/>
      </c>
      <c r="J148" s="20" t="str">
        <f t="shared" si="21"/>
        <v/>
      </c>
      <c r="K148" s="20" t="str">
        <f t="shared" si="22"/>
        <v/>
      </c>
      <c r="L148" s="58" t="str">
        <f t="shared" si="23"/>
        <v/>
      </c>
      <c r="N148">
        <f t="shared" si="24"/>
        <v>0</v>
      </c>
    </row>
    <row r="149" spans="1:14" x14ac:dyDescent="0.25">
      <c r="A149" s="118">
        <f>IF(Soupisky!H146&lt;&gt;"", Soupisky!H146, "")</f>
        <v>88</v>
      </c>
      <c r="B149" s="118" t="str">
        <f>IF(Soupisky!I146&lt;&gt;"", Soupisky!I146, "")</f>
        <v>Kosmák Josef</v>
      </c>
      <c r="C149" s="118" t="str">
        <f>IF(Soupisky!J146&lt;&gt;"", Soupisky!J146, "")</f>
        <v>M</v>
      </c>
      <c r="D149" s="119" t="str">
        <f>IF(AND(A149&lt;&gt;"", Soupisky!E146 &lt;&gt; ""), Soupisky!E146, "")</f>
        <v>MO MRS Třebíč - SENSAS</v>
      </c>
      <c r="E149" s="56" t="str">
        <f>IF(ISNA(MATCH($B149,'2k - Výsledková listina'!$D:$D,0)),"",INDEX('2k - Výsledková listina'!$G:$H,MATCH($B149,'2k - Výsledková listina'!$D:$D,0),1))</f>
        <v/>
      </c>
      <c r="F149" s="57" t="str">
        <f>IF(ISNA(MATCH($B149,'2k - Výsledková listina'!$D:$D,0)),"",INDEX('2k - Výsledková listina'!$G:$H,MATCH($B149,'2k - Výsledková listina'!$D:$D,0),2))</f>
        <v/>
      </c>
      <c r="G149" s="56" t="str">
        <f>IF(ISNA(MATCH($B149,'2k - Výsledková listina'!$M:$M,0)),"",INDEX('2k - Výsledková listina'!$P:$Q,MATCH($B149,'2k - Výsledková listina'!$M:$M,0),1))</f>
        <v/>
      </c>
      <c r="H149" s="56" t="str">
        <f>IF(ISNA(MATCH($B149,'2k - Výsledková listina'!$M:$M,0)),"",INDEX('2k - Výsledková listina'!$P:$Q,MATCH($B149,'2k - Výsledková listina'!$M:$M,0),2))</f>
        <v/>
      </c>
      <c r="I149" s="56">
        <f t="shared" si="20"/>
        <v>0</v>
      </c>
      <c r="J149" s="20" t="str">
        <f t="shared" si="21"/>
        <v/>
      </c>
      <c r="K149" s="20" t="str">
        <f t="shared" si="22"/>
        <v/>
      </c>
      <c r="L149" s="58" t="str">
        <f t="shared" si="23"/>
        <v/>
      </c>
      <c r="N149">
        <f t="shared" si="24"/>
        <v>1</v>
      </c>
    </row>
    <row r="150" spans="1:14" x14ac:dyDescent="0.25">
      <c r="A150" s="118">
        <f>IF(Soupisky!H147&lt;&gt;"", Soupisky!H147, "")</f>
        <v>93</v>
      </c>
      <c r="B150" s="118" t="str">
        <f>IF(Soupisky!I147&lt;&gt;"", Soupisky!I147, "")</f>
        <v>Koukal Michal</v>
      </c>
      <c r="C150" s="118" t="str">
        <f>IF(Soupisky!J147&lt;&gt;"", Soupisky!J147, "")</f>
        <v>M</v>
      </c>
      <c r="D150" s="119" t="str">
        <f>IF(AND(A150&lt;&gt;"", Soupisky!E147 &lt;&gt; ""), Soupisky!E147, "")</f>
        <v>MO MRS Třebíč - SENSAS</v>
      </c>
      <c r="E150" s="56" t="str">
        <f>IF(ISNA(MATCH($B150,'2k - Výsledková listina'!$D:$D,0)),"",INDEX('2k - Výsledková listina'!$G:$H,MATCH($B150,'2k - Výsledková listina'!$D:$D,0),1))</f>
        <v/>
      </c>
      <c r="F150" s="57" t="str">
        <f>IF(ISNA(MATCH($B150,'2k - Výsledková listina'!$D:$D,0)),"",INDEX('2k - Výsledková listina'!$G:$H,MATCH($B150,'2k - Výsledková listina'!$D:$D,0),2))</f>
        <v/>
      </c>
      <c r="G150" s="56" t="str">
        <f>IF(ISNA(MATCH($B150,'2k - Výsledková listina'!$M:$M,0)),"",INDEX('2k - Výsledková listina'!$P:$Q,MATCH($B150,'2k - Výsledková listina'!$M:$M,0),1))</f>
        <v/>
      </c>
      <c r="H150" s="56" t="str">
        <f>IF(ISNA(MATCH($B150,'2k - Výsledková listina'!$M:$M,0)),"",INDEX('2k - Výsledková listina'!$P:$Q,MATCH($B150,'2k - Výsledková listina'!$M:$M,0),2))</f>
        <v/>
      </c>
      <c r="I150" s="56">
        <f t="shared" si="20"/>
        <v>0</v>
      </c>
      <c r="J150" s="20" t="str">
        <f t="shared" si="21"/>
        <v/>
      </c>
      <c r="K150" s="20" t="str">
        <f t="shared" si="22"/>
        <v/>
      </c>
      <c r="L150" s="58" t="str">
        <f t="shared" si="23"/>
        <v/>
      </c>
      <c r="N150">
        <f t="shared" si="24"/>
        <v>1</v>
      </c>
    </row>
    <row r="151" spans="1:14" x14ac:dyDescent="0.25">
      <c r="A151" s="118">
        <f>IF(Soupisky!H148&lt;&gt;"", Soupisky!H148, "")</f>
        <v>1331</v>
      </c>
      <c r="B151" s="118" t="str">
        <f>IF(Soupisky!I148&lt;&gt;"", Soupisky!I148, "")</f>
        <v>Valda Martin</v>
      </c>
      <c r="C151" s="118" t="str">
        <f>IF(Soupisky!J148&lt;&gt;"", Soupisky!J148, "")</f>
        <v>M</v>
      </c>
      <c r="D151" s="119" t="str">
        <f>IF(AND(A151&lt;&gt;"", Soupisky!E148 &lt;&gt; ""), Soupisky!E148, "")</f>
        <v>MO MRS Třebíč - SENSAS</v>
      </c>
      <c r="E151" s="56" t="str">
        <f>IF(ISNA(MATCH($B151,'2k - Výsledková listina'!$D:$D,0)),"",INDEX('2k - Výsledková listina'!$G:$H,MATCH($B151,'2k - Výsledková listina'!$D:$D,0),1))</f>
        <v/>
      </c>
      <c r="F151" s="57" t="str">
        <f>IF(ISNA(MATCH($B151,'2k - Výsledková listina'!$D:$D,0)),"",INDEX('2k - Výsledková listina'!$G:$H,MATCH($B151,'2k - Výsledková listina'!$D:$D,0),2))</f>
        <v/>
      </c>
      <c r="G151" s="56" t="str">
        <f>IF(ISNA(MATCH($B151,'2k - Výsledková listina'!$M:$M,0)),"",INDEX('2k - Výsledková listina'!$P:$Q,MATCH($B151,'2k - Výsledková listina'!$M:$M,0),1))</f>
        <v/>
      </c>
      <c r="H151" s="56" t="str">
        <f>IF(ISNA(MATCH($B151,'2k - Výsledková listina'!$M:$M,0)),"",INDEX('2k - Výsledková listina'!$P:$Q,MATCH($B151,'2k - Výsledková listina'!$M:$M,0),2))</f>
        <v/>
      </c>
      <c r="I151" s="56">
        <f t="shared" si="20"/>
        <v>0</v>
      </c>
      <c r="J151" s="20" t="str">
        <f t="shared" si="21"/>
        <v/>
      </c>
      <c r="K151" s="20" t="str">
        <f t="shared" si="22"/>
        <v/>
      </c>
      <c r="L151" s="58" t="str">
        <f t="shared" si="23"/>
        <v/>
      </c>
      <c r="N151">
        <f t="shared" si="24"/>
        <v>1</v>
      </c>
    </row>
    <row r="152" spans="1:14" x14ac:dyDescent="0.25">
      <c r="A152" s="118">
        <f>IF(Soupisky!H149&lt;&gt;"", Soupisky!H149, "")</f>
        <v>3</v>
      </c>
      <c r="B152" s="118" t="str">
        <f>IF(Soupisky!I149&lt;&gt;"", Soupisky!I149, "")</f>
        <v>Ing. Žigo Ladislav</v>
      </c>
      <c r="C152" s="118" t="str">
        <f>IF(Soupisky!J149&lt;&gt;"", Soupisky!J149, "")</f>
        <v>M</v>
      </c>
      <c r="D152" s="119" t="str">
        <f>IF(AND(A152&lt;&gt;"", Soupisky!E149 &lt;&gt; ""), Soupisky!E149, "")</f>
        <v>MO MRS Třebíč - SENSAS</v>
      </c>
      <c r="E152" s="56" t="str">
        <f>IF(ISNA(MATCH($B152,'2k - Výsledková listina'!$D:$D,0)),"",INDEX('2k - Výsledková listina'!$G:$H,MATCH($B152,'2k - Výsledková listina'!$D:$D,0),1))</f>
        <v/>
      </c>
      <c r="F152" s="57" t="str">
        <f>IF(ISNA(MATCH($B152,'2k - Výsledková listina'!$D:$D,0)),"",INDEX('2k - Výsledková listina'!$G:$H,MATCH($B152,'2k - Výsledková listina'!$D:$D,0),2))</f>
        <v/>
      </c>
      <c r="G152" s="56" t="str">
        <f>IF(ISNA(MATCH($B152,'2k - Výsledková listina'!$M:$M,0)),"",INDEX('2k - Výsledková listina'!$P:$Q,MATCH($B152,'2k - Výsledková listina'!$M:$M,0),1))</f>
        <v/>
      </c>
      <c r="H152" s="56" t="str">
        <f>IF(ISNA(MATCH($B152,'2k - Výsledková listina'!$M:$M,0)),"",INDEX('2k - Výsledková listina'!$P:$Q,MATCH($B152,'2k - Výsledková listina'!$M:$M,0),2))</f>
        <v/>
      </c>
      <c r="I152" s="56">
        <f t="shared" si="20"/>
        <v>0</v>
      </c>
      <c r="J152" s="20" t="str">
        <f t="shared" si="21"/>
        <v/>
      </c>
      <c r="K152" s="20" t="str">
        <f t="shared" si="22"/>
        <v/>
      </c>
      <c r="L152" s="58" t="str">
        <f t="shared" si="23"/>
        <v/>
      </c>
      <c r="N152">
        <f t="shared" si="24"/>
        <v>1</v>
      </c>
    </row>
    <row r="153" spans="1:14" x14ac:dyDescent="0.25">
      <c r="A153" s="118">
        <f>IF(Soupisky!H150&lt;&gt;"", Soupisky!H150, "")</f>
        <v>103</v>
      </c>
      <c r="B153" s="118" t="str">
        <f>IF(Soupisky!I150&lt;&gt;"", Soupisky!I150, "")</f>
        <v>Koten Petr</v>
      </c>
      <c r="C153" s="118" t="str">
        <f>IF(Soupisky!J150&lt;&gt;"", Soupisky!J150, "")</f>
        <v>M</v>
      </c>
      <c r="D153" s="119" t="str">
        <f>IF(AND(A153&lt;&gt;"", Soupisky!E150 &lt;&gt; ""), Soupisky!E150, "")</f>
        <v>MO MRS Třebíč - SENSAS</v>
      </c>
      <c r="E153" s="56" t="str">
        <f>IF(ISNA(MATCH($B153,'2k - Výsledková listina'!$D:$D,0)),"",INDEX('2k - Výsledková listina'!$G:$H,MATCH($B153,'2k - Výsledková listina'!$D:$D,0),1))</f>
        <v/>
      </c>
      <c r="F153" s="57" t="str">
        <f>IF(ISNA(MATCH($B153,'2k - Výsledková listina'!$D:$D,0)),"",INDEX('2k - Výsledková listina'!$G:$H,MATCH($B153,'2k - Výsledková listina'!$D:$D,0),2))</f>
        <v/>
      </c>
      <c r="G153" s="56" t="str">
        <f>IF(ISNA(MATCH($B153,'2k - Výsledková listina'!$M:$M,0)),"",INDEX('2k - Výsledková listina'!$P:$Q,MATCH($B153,'2k - Výsledková listina'!$M:$M,0),1))</f>
        <v/>
      </c>
      <c r="H153" s="56" t="str">
        <f>IF(ISNA(MATCH($B153,'2k - Výsledková listina'!$M:$M,0)),"",INDEX('2k - Výsledková listina'!$P:$Q,MATCH($B153,'2k - Výsledková listina'!$M:$M,0),2))</f>
        <v/>
      </c>
      <c r="I153" s="56">
        <f t="shared" si="20"/>
        <v>0</v>
      </c>
      <c r="J153" s="20" t="str">
        <f t="shared" si="21"/>
        <v/>
      </c>
      <c r="K153" s="20" t="str">
        <f t="shared" si="22"/>
        <v/>
      </c>
      <c r="L153" s="58" t="str">
        <f t="shared" si="23"/>
        <v/>
      </c>
      <c r="N153">
        <f t="shared" si="24"/>
        <v>1</v>
      </c>
    </row>
    <row r="154" spans="1:14" x14ac:dyDescent="0.25">
      <c r="A154" s="118">
        <f>IF(Soupisky!H151&lt;&gt;"", Soupisky!H151, "")</f>
        <v>3879</v>
      </c>
      <c r="B154" s="118" t="str">
        <f>IF(Soupisky!I151&lt;&gt;"", Soupisky!I151, "")</f>
        <v>Bartes Petr</v>
      </c>
      <c r="C154" s="118" t="str">
        <f>IF(Soupisky!J151&lt;&gt;"", Soupisky!J151, "")</f>
        <v>M</v>
      </c>
      <c r="D154" s="119" t="str">
        <f>IF(AND(A154&lt;&gt;"", Soupisky!E151 &lt;&gt; ""), Soupisky!E151, "")</f>
        <v>MO MRS Třebíč - SENSAS</v>
      </c>
      <c r="E154" s="56" t="str">
        <f>IF(ISNA(MATCH($B154,'2k - Výsledková listina'!$D:$D,0)),"",INDEX('2k - Výsledková listina'!$G:$H,MATCH($B154,'2k - Výsledková listina'!$D:$D,0),1))</f>
        <v/>
      </c>
      <c r="F154" s="57" t="str">
        <f>IF(ISNA(MATCH($B154,'2k - Výsledková listina'!$D:$D,0)),"",INDEX('2k - Výsledková listina'!$G:$H,MATCH($B154,'2k - Výsledková listina'!$D:$D,0),2))</f>
        <v/>
      </c>
      <c r="G154" s="56" t="str">
        <f>IF(ISNA(MATCH($B154,'2k - Výsledková listina'!$M:$M,0)),"",INDEX('2k - Výsledková listina'!$P:$Q,MATCH($B154,'2k - Výsledková listina'!$M:$M,0),1))</f>
        <v/>
      </c>
      <c r="H154" s="56" t="str">
        <f>IF(ISNA(MATCH($B154,'2k - Výsledková listina'!$M:$M,0)),"",INDEX('2k - Výsledková listina'!$P:$Q,MATCH($B154,'2k - Výsledková listina'!$M:$M,0),2))</f>
        <v/>
      </c>
      <c r="I154" s="56">
        <f t="shared" si="20"/>
        <v>0</v>
      </c>
      <c r="J154" s="20" t="str">
        <f t="shared" si="21"/>
        <v/>
      </c>
      <c r="K154" s="20" t="str">
        <f t="shared" si="22"/>
        <v/>
      </c>
      <c r="L154" s="58" t="str">
        <f t="shared" si="23"/>
        <v/>
      </c>
      <c r="N154">
        <f t="shared" si="24"/>
        <v>1</v>
      </c>
    </row>
    <row r="155" spans="1:14" x14ac:dyDescent="0.25">
      <c r="A155" s="118" t="str">
        <f>IF(Soupisky!H152&lt;&gt;"", Soupisky!H152, "")</f>
        <v/>
      </c>
      <c r="B155" s="118" t="str">
        <f>IF(Soupisky!I152&lt;&gt;"", Soupisky!I152, "")</f>
        <v/>
      </c>
      <c r="C155" s="118" t="str">
        <f>IF(Soupisky!J152&lt;&gt;"", Soupisky!J152, "")</f>
        <v/>
      </c>
      <c r="D155" s="119" t="str">
        <f>IF(AND(A155&lt;&gt;"", Soupisky!E152 &lt;&gt; ""), Soupisky!E152, "")</f>
        <v/>
      </c>
      <c r="E155" s="56" t="str">
        <f>IF(ISNA(MATCH($B155,'2k - Výsledková listina'!$D:$D,0)),"",INDEX('2k - Výsledková listina'!$G:$H,MATCH($B155,'2k - Výsledková listina'!$D:$D,0),1))</f>
        <v/>
      </c>
      <c r="F155" s="57" t="str">
        <f>IF(ISNA(MATCH($B155,'2k - Výsledková listina'!$D:$D,0)),"",INDEX('2k - Výsledková listina'!$G:$H,MATCH($B155,'2k - Výsledková listina'!$D:$D,0),2))</f>
        <v/>
      </c>
      <c r="G155" s="56" t="str">
        <f>IF(ISNA(MATCH($B155,'2k - Výsledková listina'!$M:$M,0)),"",INDEX('2k - Výsledková listina'!$P:$Q,MATCH($B155,'2k - Výsledková listina'!$M:$M,0),1))</f>
        <v/>
      </c>
      <c r="H155" s="56" t="str">
        <f>IF(ISNA(MATCH($B155,'2k - Výsledková listina'!$M:$M,0)),"",INDEX('2k - Výsledková listina'!$P:$Q,MATCH($B155,'2k - Výsledková listina'!$M:$M,0),2))</f>
        <v/>
      </c>
      <c r="I155" s="56" t="str">
        <f t="shared" si="20"/>
        <v/>
      </c>
      <c r="J155" s="20" t="str">
        <f t="shared" si="21"/>
        <v/>
      </c>
      <c r="K155" s="20" t="str">
        <f t="shared" si="22"/>
        <v/>
      </c>
      <c r="L155" s="58" t="str">
        <f t="shared" si="23"/>
        <v/>
      </c>
      <c r="N155">
        <f t="shared" si="24"/>
        <v>0</v>
      </c>
    </row>
    <row r="156" spans="1:14" x14ac:dyDescent="0.25">
      <c r="A156" s="118" t="str">
        <f>IF(Soupisky!H153&lt;&gt;"", Soupisky!H153, "")</f>
        <v/>
      </c>
      <c r="B156" s="118" t="str">
        <f>IF(Soupisky!I153&lt;&gt;"", Soupisky!I153, "")</f>
        <v/>
      </c>
      <c r="C156" s="118" t="str">
        <f>IF(Soupisky!J153&lt;&gt;"", Soupisky!J153, "")</f>
        <v/>
      </c>
      <c r="D156" s="119" t="str">
        <f>IF(AND(A156&lt;&gt;"", Soupisky!E153 &lt;&gt; ""), Soupisky!E153, "")</f>
        <v/>
      </c>
      <c r="E156" s="56" t="str">
        <f>IF(ISNA(MATCH($B156,'2k - Výsledková listina'!$D:$D,0)),"",INDEX('2k - Výsledková listina'!$G:$H,MATCH($B156,'2k - Výsledková listina'!$D:$D,0),1))</f>
        <v/>
      </c>
      <c r="F156" s="57" t="str">
        <f>IF(ISNA(MATCH($B156,'2k - Výsledková listina'!$D:$D,0)),"",INDEX('2k - Výsledková listina'!$G:$H,MATCH($B156,'2k - Výsledková listina'!$D:$D,0),2))</f>
        <v/>
      </c>
      <c r="G156" s="56" t="str">
        <f>IF(ISNA(MATCH($B156,'2k - Výsledková listina'!$M:$M,0)),"",INDEX('2k - Výsledková listina'!$P:$Q,MATCH($B156,'2k - Výsledková listina'!$M:$M,0),1))</f>
        <v/>
      </c>
      <c r="H156" s="56" t="str">
        <f>IF(ISNA(MATCH($B156,'2k - Výsledková listina'!$M:$M,0)),"",INDEX('2k - Výsledková listina'!$P:$Q,MATCH($B156,'2k - Výsledková listina'!$M:$M,0),2))</f>
        <v/>
      </c>
      <c r="I156" s="56" t="str">
        <f t="shared" si="20"/>
        <v/>
      </c>
      <c r="J156" s="20" t="str">
        <f t="shared" si="21"/>
        <v/>
      </c>
      <c r="K156" s="20" t="str">
        <f t="shared" si="22"/>
        <v/>
      </c>
      <c r="L156" s="58" t="str">
        <f t="shared" si="23"/>
        <v/>
      </c>
      <c r="N156">
        <f t="shared" si="24"/>
        <v>0</v>
      </c>
    </row>
    <row r="157" spans="1:14" x14ac:dyDescent="0.25">
      <c r="A157" s="118" t="str">
        <f>IF(Soupisky!H154&lt;&gt;"", Soupisky!H154, "")</f>
        <v/>
      </c>
      <c r="B157" s="118" t="str">
        <f>IF(Soupisky!I154&lt;&gt;"", Soupisky!I154, "")</f>
        <v/>
      </c>
      <c r="C157" s="118" t="str">
        <f>IF(Soupisky!J154&lt;&gt;"", Soupisky!J154, "")</f>
        <v/>
      </c>
      <c r="D157" s="119" t="str">
        <f>IF(AND(A157&lt;&gt;"", Soupisky!E154 &lt;&gt; ""), Soupisky!E154, "")</f>
        <v/>
      </c>
      <c r="E157" s="56" t="str">
        <f>IF(ISNA(MATCH($B157,'2k - Výsledková listina'!$D:$D,0)),"",INDEX('2k - Výsledková listina'!$G:$H,MATCH($B157,'2k - Výsledková listina'!$D:$D,0),1))</f>
        <v/>
      </c>
      <c r="F157" s="57" t="str">
        <f>IF(ISNA(MATCH($B157,'2k - Výsledková listina'!$D:$D,0)),"",INDEX('2k - Výsledková listina'!$G:$H,MATCH($B157,'2k - Výsledková listina'!$D:$D,0),2))</f>
        <v/>
      </c>
      <c r="G157" s="56" t="str">
        <f>IF(ISNA(MATCH($B157,'2k - Výsledková listina'!$M:$M,0)),"",INDEX('2k - Výsledková listina'!$P:$Q,MATCH($B157,'2k - Výsledková listina'!$M:$M,0),1))</f>
        <v/>
      </c>
      <c r="H157" s="56" t="str">
        <f>IF(ISNA(MATCH($B157,'2k - Výsledková listina'!$M:$M,0)),"",INDEX('2k - Výsledková listina'!$P:$Q,MATCH($B157,'2k - Výsledková listina'!$M:$M,0),2))</f>
        <v/>
      </c>
      <c r="I157" s="56" t="str">
        <f t="shared" si="20"/>
        <v/>
      </c>
      <c r="J157" s="20" t="str">
        <f t="shared" si="21"/>
        <v/>
      </c>
      <c r="K157" s="20" t="str">
        <f t="shared" si="22"/>
        <v/>
      </c>
      <c r="L157" s="58" t="str">
        <f t="shared" si="23"/>
        <v/>
      </c>
      <c r="N157">
        <f t="shared" si="24"/>
        <v>0</v>
      </c>
    </row>
    <row r="158" spans="1:14" x14ac:dyDescent="0.25">
      <c r="A158" s="118" t="str">
        <f>IF(Soupisky!H155&lt;&gt;"", Soupisky!H155, "")</f>
        <v/>
      </c>
      <c r="B158" s="118" t="str">
        <f>IF(Soupisky!I155&lt;&gt;"", Soupisky!I155, "")</f>
        <v/>
      </c>
      <c r="C158" s="118" t="str">
        <f>IF(Soupisky!J155&lt;&gt;"", Soupisky!J155, "")</f>
        <v/>
      </c>
      <c r="D158" s="119" t="str">
        <f>IF(AND(A158&lt;&gt;"", Soupisky!E155 &lt;&gt; ""), Soupisky!E155, "")</f>
        <v/>
      </c>
      <c r="E158" s="56" t="str">
        <f>IF(ISNA(MATCH($B158,'2k - Výsledková listina'!$D:$D,0)),"",INDEX('2k - Výsledková listina'!$G:$H,MATCH($B158,'2k - Výsledková listina'!$D:$D,0),1))</f>
        <v/>
      </c>
      <c r="F158" s="57" t="str">
        <f>IF(ISNA(MATCH($B158,'2k - Výsledková listina'!$D:$D,0)),"",INDEX('2k - Výsledková listina'!$G:$H,MATCH($B158,'2k - Výsledková listina'!$D:$D,0),2))</f>
        <v/>
      </c>
      <c r="G158" s="56" t="str">
        <f>IF(ISNA(MATCH($B158,'2k - Výsledková listina'!$M:$M,0)),"",INDEX('2k - Výsledková listina'!$P:$Q,MATCH($B158,'2k - Výsledková listina'!$M:$M,0),1))</f>
        <v/>
      </c>
      <c r="H158" s="56" t="str">
        <f>IF(ISNA(MATCH($B158,'2k - Výsledková listina'!$M:$M,0)),"",INDEX('2k - Výsledková listina'!$P:$Q,MATCH($B158,'2k - Výsledková listina'!$M:$M,0),2))</f>
        <v/>
      </c>
      <c r="I158" s="56" t="str">
        <f t="shared" si="20"/>
        <v/>
      </c>
      <c r="J158" s="20" t="str">
        <f t="shared" si="21"/>
        <v/>
      </c>
      <c r="K158" s="20" t="str">
        <f t="shared" si="22"/>
        <v/>
      </c>
      <c r="L158" s="58" t="str">
        <f t="shared" si="23"/>
        <v/>
      </c>
      <c r="N158">
        <f t="shared" si="24"/>
        <v>0</v>
      </c>
    </row>
    <row r="159" spans="1:14" x14ac:dyDescent="0.25">
      <c r="A159" s="118" t="str">
        <f>IF(Soupisky!H156&lt;&gt;"", Soupisky!H156, "")</f>
        <v/>
      </c>
      <c r="B159" s="118" t="str">
        <f>IF(Soupisky!I156&lt;&gt;"", Soupisky!I156, "")</f>
        <v/>
      </c>
      <c r="C159" s="118" t="str">
        <f>IF(Soupisky!J156&lt;&gt;"", Soupisky!J156, "")</f>
        <v/>
      </c>
      <c r="D159" s="119" t="str">
        <f>IF(AND(A159&lt;&gt;"", Soupisky!E156 &lt;&gt; ""), Soupisky!E156, "")</f>
        <v/>
      </c>
      <c r="E159" s="56" t="str">
        <f>IF(ISNA(MATCH($B159,'2k - Výsledková listina'!$D:$D,0)),"",INDEX('2k - Výsledková listina'!$G:$H,MATCH($B159,'2k - Výsledková listina'!$D:$D,0),1))</f>
        <v/>
      </c>
      <c r="F159" s="57" t="str">
        <f>IF(ISNA(MATCH($B159,'2k - Výsledková listina'!$D:$D,0)),"",INDEX('2k - Výsledková listina'!$G:$H,MATCH($B159,'2k - Výsledková listina'!$D:$D,0),2))</f>
        <v/>
      </c>
      <c r="G159" s="56" t="str">
        <f>IF(ISNA(MATCH($B159,'2k - Výsledková listina'!$M:$M,0)),"",INDEX('2k - Výsledková listina'!$P:$Q,MATCH($B159,'2k - Výsledková listina'!$M:$M,0),1))</f>
        <v/>
      </c>
      <c r="H159" s="56" t="str">
        <f>IF(ISNA(MATCH($B159,'2k - Výsledková listina'!$M:$M,0)),"",INDEX('2k - Výsledková listina'!$P:$Q,MATCH($B159,'2k - Výsledková listina'!$M:$M,0),2))</f>
        <v/>
      </c>
      <c r="I159" s="56" t="str">
        <f t="shared" si="20"/>
        <v/>
      </c>
      <c r="J159" s="20" t="str">
        <f t="shared" si="21"/>
        <v/>
      </c>
      <c r="K159" s="20" t="str">
        <f t="shared" si="22"/>
        <v/>
      </c>
      <c r="L159" s="58" t="str">
        <f t="shared" si="23"/>
        <v/>
      </c>
      <c r="N159">
        <f t="shared" si="24"/>
        <v>0</v>
      </c>
    </row>
    <row r="160" spans="1:14" x14ac:dyDescent="0.25">
      <c r="A160" s="118" t="str">
        <f>IF(Soupisky!H157&lt;&gt;"", Soupisky!H157, "")</f>
        <v/>
      </c>
      <c r="B160" s="118" t="str">
        <f>IF(Soupisky!I157&lt;&gt;"", Soupisky!I157, "")</f>
        <v/>
      </c>
      <c r="C160" s="118" t="str">
        <f>IF(Soupisky!J157&lt;&gt;"", Soupisky!J157, "")</f>
        <v/>
      </c>
      <c r="D160" s="119" t="str">
        <f>IF(AND(A160&lt;&gt;"", Soupisky!E157 &lt;&gt; ""), Soupisky!E157, "")</f>
        <v/>
      </c>
      <c r="E160" s="56" t="str">
        <f>IF(ISNA(MATCH($B160,'2k - Výsledková listina'!$D:$D,0)),"",INDEX('2k - Výsledková listina'!$G:$H,MATCH($B160,'2k - Výsledková listina'!$D:$D,0),1))</f>
        <v/>
      </c>
      <c r="F160" s="57" t="str">
        <f>IF(ISNA(MATCH($B160,'2k - Výsledková listina'!$D:$D,0)),"",INDEX('2k - Výsledková listina'!$G:$H,MATCH($B160,'2k - Výsledková listina'!$D:$D,0),2))</f>
        <v/>
      </c>
      <c r="G160" s="56" t="str">
        <f>IF(ISNA(MATCH($B160,'2k - Výsledková listina'!$M:$M,0)),"",INDEX('2k - Výsledková listina'!$P:$Q,MATCH($B160,'2k - Výsledková listina'!$M:$M,0),1))</f>
        <v/>
      </c>
      <c r="H160" s="56" t="str">
        <f>IF(ISNA(MATCH($B160,'2k - Výsledková listina'!$M:$M,0)),"",INDEX('2k - Výsledková listina'!$P:$Q,MATCH($B160,'2k - Výsledková listina'!$M:$M,0),2))</f>
        <v/>
      </c>
      <c r="I160" s="56" t="str">
        <f t="shared" si="20"/>
        <v/>
      </c>
      <c r="J160" s="20" t="str">
        <f t="shared" si="21"/>
        <v/>
      </c>
      <c r="K160" s="20" t="str">
        <f t="shared" si="22"/>
        <v/>
      </c>
      <c r="L160" s="58" t="str">
        <f t="shared" si="23"/>
        <v/>
      </c>
      <c r="N160">
        <f t="shared" si="24"/>
        <v>0</v>
      </c>
    </row>
    <row r="161" spans="1:14" x14ac:dyDescent="0.25">
      <c r="A161" s="118" t="str">
        <f>IF(Soupisky!H158&lt;&gt;"", Soupisky!H158, "")</f>
        <v/>
      </c>
      <c r="B161" s="118" t="str">
        <f>IF(Soupisky!I158&lt;&gt;"", Soupisky!I158, "")</f>
        <v/>
      </c>
      <c r="C161" s="118" t="str">
        <f>IF(Soupisky!J158&lt;&gt;"", Soupisky!J158, "")</f>
        <v/>
      </c>
      <c r="D161" s="119" t="str">
        <f>IF(AND(A161&lt;&gt;"", Soupisky!E158 &lt;&gt; ""), Soupisky!E158, "")</f>
        <v/>
      </c>
      <c r="E161" s="56" t="str">
        <f>IF(ISNA(MATCH($B161,'2k - Výsledková listina'!$D:$D,0)),"",INDEX('2k - Výsledková listina'!$G:$H,MATCH($B161,'2k - Výsledková listina'!$D:$D,0),1))</f>
        <v/>
      </c>
      <c r="F161" s="57" t="str">
        <f>IF(ISNA(MATCH($B161,'2k - Výsledková listina'!$D:$D,0)),"",INDEX('2k - Výsledková listina'!$G:$H,MATCH($B161,'2k - Výsledková listina'!$D:$D,0),2))</f>
        <v/>
      </c>
      <c r="G161" s="56" t="str">
        <f>IF(ISNA(MATCH($B161,'2k - Výsledková listina'!$M:$M,0)),"",INDEX('2k - Výsledková listina'!$P:$Q,MATCH($B161,'2k - Výsledková listina'!$M:$M,0),1))</f>
        <v/>
      </c>
      <c r="H161" s="56" t="str">
        <f>IF(ISNA(MATCH($B161,'2k - Výsledková listina'!$M:$M,0)),"",INDEX('2k - Výsledková listina'!$P:$Q,MATCH($B161,'2k - Výsledková listina'!$M:$M,0),2))</f>
        <v/>
      </c>
      <c r="I161" s="56" t="str">
        <f t="shared" si="20"/>
        <v/>
      </c>
      <c r="J161" s="20" t="str">
        <f t="shared" si="21"/>
        <v/>
      </c>
      <c r="K161" s="20" t="str">
        <f t="shared" si="22"/>
        <v/>
      </c>
      <c r="L161" s="58" t="str">
        <f t="shared" si="23"/>
        <v/>
      </c>
      <c r="N161">
        <f t="shared" si="24"/>
        <v>0</v>
      </c>
    </row>
  </sheetData>
  <sheetProtection sheet="1" formatCells="0" formatColumns="0" formatRows="0" insertColumns="0" insertRows="0" sort="0" autoFilter="0"/>
  <mergeCells count="6">
    <mergeCell ref="M4:M5"/>
    <mergeCell ref="A1:L1"/>
    <mergeCell ref="A2:L2"/>
    <mergeCell ref="E4:F4"/>
    <mergeCell ref="G4:H4"/>
    <mergeCell ref="I4:L4"/>
  </mergeCells>
  <conditionalFormatting sqref="L1:L1048576">
    <cfRule type="cellIs" dxfId="92" priority="1" stopIfTrue="1" operator="between">
      <formula>1</formula>
      <formula>3</formula>
    </cfRule>
  </conditionalFormatting>
  <printOptions horizontalCentered="1"/>
  <pageMargins left="0.43307086614173229" right="0.39370078740157483" top="0.59055118110236227" bottom="7.874015748031496E-2" header="0.27559055118110237" footer="0.23622047244094491"/>
  <pageSetup paperSize="9" scale="71" fitToHeight="2" orientation="portrait" verticalDpi="300" r:id="rId1"/>
  <headerFooter alignWithMargins="0">
    <oddHeader>&amp;C&amp;"Arial CE,Tučné"&amp;12&amp;A</oddHeader>
  </headerFooter>
  <drawing r:id="rId2"/>
  <legacyDrawing r:id="rId3"/>
  <controls>
    <mc:AlternateContent xmlns:mc="http://schemas.openxmlformats.org/markup-compatibility/2006">
      <mc:Choice Requires="x14">
        <control shapeId="803841" r:id="rId4" name="CommandButton1">
          <controlPr print="0" autoLine="0" r:id="rId5">
            <anchor moveWithCells="1">
              <from>
                <xdr:col>9</xdr:col>
                <xdr:colOff>114300</xdr:colOff>
                <xdr:row>3</xdr:row>
                <xdr:rowOff>352425</xdr:rowOff>
              </from>
              <to>
                <xdr:col>10</xdr:col>
                <xdr:colOff>323850</xdr:colOff>
                <xdr:row>3</xdr:row>
                <xdr:rowOff>609600</xdr:rowOff>
              </to>
            </anchor>
          </controlPr>
        </control>
      </mc:Choice>
      <mc:Fallback>
        <control shapeId="803841" r:id="rId4" name="CommandButton1"/>
      </mc:Fallback>
    </mc:AlternateContent>
    <mc:AlternateContent xmlns:mc="http://schemas.openxmlformats.org/markup-compatibility/2006">
      <mc:Choice Requires="x14">
        <control shapeId="803842" r:id="rId6" name="CommandButton2">
          <controlPr defaultSize="0" print="0" autoLine="0" r:id="rId7">
            <anchor moveWithCells="1">
              <from>
                <xdr:col>4</xdr:col>
                <xdr:colOff>57150</xdr:colOff>
                <xdr:row>3</xdr:row>
                <xdr:rowOff>361950</xdr:rowOff>
              </from>
              <to>
                <xdr:col>5</xdr:col>
                <xdr:colOff>333375</xdr:colOff>
                <xdr:row>3</xdr:row>
                <xdr:rowOff>628650</xdr:rowOff>
              </to>
            </anchor>
          </controlPr>
        </control>
      </mc:Choice>
      <mc:Fallback>
        <control shapeId="803842" r:id="rId6" name="CommandButton2"/>
      </mc:Fallback>
    </mc:AlternateContent>
    <mc:AlternateContent xmlns:mc="http://schemas.openxmlformats.org/markup-compatibility/2006">
      <mc:Choice Requires="x14">
        <control shapeId="803843" r:id="rId8" name="CommandButton3">
          <controlPr defaultSize="0" print="0" autoLine="0" r:id="rId9">
            <anchor moveWithCells="1">
              <from>
                <xdr:col>6</xdr:col>
                <xdr:colOff>66675</xdr:colOff>
                <xdr:row>3</xdr:row>
                <xdr:rowOff>361950</xdr:rowOff>
              </from>
              <to>
                <xdr:col>7</xdr:col>
                <xdr:colOff>361950</xdr:colOff>
                <xdr:row>3</xdr:row>
                <xdr:rowOff>628650</xdr:rowOff>
              </to>
            </anchor>
          </controlPr>
        </control>
      </mc:Choice>
      <mc:Fallback>
        <control shapeId="803843" r:id="rId8" name="CommandButton3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pageSetUpPr fitToPage="1"/>
  </sheetPr>
  <dimension ref="A1:AC18"/>
  <sheetViews>
    <sheetView showGridLines="0" view="pageBreakPreview" topLeftCell="A3" zoomScale="80" zoomScaleNormal="80" zoomScaleSheetLayoutView="80" workbookViewId="0">
      <pane xSplit="1" ySplit="3" topLeftCell="B6" activePane="bottomRight" state="frozen"/>
      <selection activeCell="A3" sqref="A3:A4"/>
      <selection pane="topRight" activeCell="A3" sqref="A3:A4"/>
      <selection pane="bottomLeft" activeCell="A3" sqref="A3:A4"/>
      <selection pane="bottomRight" activeCell="A3" sqref="A3:A4"/>
    </sheetView>
  </sheetViews>
  <sheetFormatPr defaultColWidth="5.28515625" defaultRowHeight="15.75" x14ac:dyDescent="0.25"/>
  <cols>
    <col min="1" max="1" width="6.42578125" style="8" customWidth="1"/>
    <col min="2" max="2" width="25.7109375" style="13" customWidth="1"/>
    <col min="3" max="3" width="30.7109375" style="13" customWidth="1"/>
    <col min="4" max="4" width="10.7109375" style="10" customWidth="1"/>
    <col min="5" max="5" width="2.7109375" style="15" hidden="1" customWidth="1"/>
    <col min="6" max="6" width="3.7109375" style="15" customWidth="1"/>
    <col min="7" max="7" width="6.7109375" style="5" customWidth="1"/>
    <col min="8" max="8" width="15.7109375" style="11" customWidth="1"/>
    <col min="9" max="9" width="25.7109375" style="13" customWidth="1"/>
    <col min="10" max="10" width="30.7109375" style="13" customWidth="1"/>
    <col min="11" max="11" width="10.7109375" style="10" customWidth="1"/>
    <col min="12" max="12" width="2.7109375" style="11" hidden="1" customWidth="1"/>
    <col min="13" max="13" width="3.85546875" style="11" customWidth="1"/>
    <col min="14" max="14" width="6.7109375" style="5" customWidth="1"/>
    <col min="15" max="15" width="15.7109375" style="11" customWidth="1"/>
    <col min="16" max="16" width="25.7109375" style="13" customWidth="1"/>
    <col min="17" max="17" width="30.7109375" style="13" customWidth="1"/>
    <col min="18" max="18" width="10.7109375" style="10" customWidth="1"/>
    <col min="19" max="19" width="2.7109375" style="11" hidden="1" customWidth="1"/>
    <col min="20" max="20" width="3.85546875" style="11" customWidth="1"/>
    <col min="21" max="21" width="6.28515625" style="5" customWidth="1"/>
    <col min="22" max="22" width="15.7109375" style="11" customWidth="1"/>
    <col min="23" max="23" width="25.7109375" style="13" customWidth="1"/>
    <col min="24" max="24" width="30.7109375" style="13" customWidth="1"/>
    <col min="25" max="25" width="10.7109375" style="10" customWidth="1"/>
    <col min="26" max="26" width="2.7109375" style="11" hidden="1" customWidth="1"/>
    <col min="27" max="27" width="3.42578125" style="11" customWidth="1"/>
    <col min="28" max="28" width="6.7109375" style="5" customWidth="1"/>
    <col min="29" max="29" width="15.7109375" style="11" customWidth="1"/>
    <col min="30" max="16384" width="5.28515625" style="11"/>
  </cols>
  <sheetData>
    <row r="1" spans="1:29" x14ac:dyDescent="0.25">
      <c r="A1" s="44"/>
      <c r="B1" s="369" t="str">
        <f>CONCATENATE('2k - Základní list'!$E$3)</f>
        <v>1. liga</v>
      </c>
      <c r="C1" s="369"/>
      <c r="D1" s="369"/>
      <c r="E1" s="369"/>
      <c r="F1" s="369"/>
      <c r="G1" s="369"/>
      <c r="H1" s="369"/>
      <c r="I1" s="369" t="str">
        <f>CONCATENATE('2k - Základní list'!$E$3)</f>
        <v>1. liga</v>
      </c>
      <c r="J1" s="369"/>
      <c r="K1" s="369"/>
      <c r="L1" s="369"/>
      <c r="M1" s="369"/>
      <c r="N1" s="369"/>
      <c r="O1" s="369"/>
      <c r="P1" s="369" t="str">
        <f>CONCATENATE('2k - Základní list'!$E$3)</f>
        <v>1. liga</v>
      </c>
      <c r="Q1" s="369"/>
      <c r="R1" s="369"/>
      <c r="S1" s="369"/>
      <c r="T1" s="369"/>
      <c r="U1" s="369"/>
      <c r="V1" s="369"/>
      <c r="W1" s="369" t="str">
        <f>CONCATENATE('2k - Základní list'!$E$3)</f>
        <v>1. liga</v>
      </c>
      <c r="X1" s="369"/>
      <c r="Y1" s="369"/>
      <c r="Z1" s="369"/>
      <c r="AA1" s="369"/>
      <c r="AB1" s="369"/>
      <c r="AC1" s="369"/>
    </row>
    <row r="2" spans="1:29" s="46" customFormat="1" ht="13.5" thickBot="1" x14ac:dyDescent="0.25">
      <c r="A2" s="45"/>
      <c r="B2" s="368" t="str">
        <f>CONCATENATE('2k - Základní list'!$D$4)</f>
        <v/>
      </c>
      <c r="C2" s="368"/>
      <c r="D2" s="368"/>
      <c r="E2" s="368"/>
      <c r="F2" s="368"/>
      <c r="G2" s="368"/>
      <c r="H2" s="368"/>
      <c r="I2" s="368" t="str">
        <f>CONCATENATE('2k - Základní list'!$D$4)</f>
        <v/>
      </c>
      <c r="J2" s="368"/>
      <c r="K2" s="368"/>
      <c r="L2" s="368"/>
      <c r="M2" s="368"/>
      <c r="N2" s="368"/>
      <c r="O2" s="368"/>
      <c r="P2" s="368" t="str">
        <f>CONCATENATE('2k - Základní list'!$D$4)</f>
        <v/>
      </c>
      <c r="Q2" s="368"/>
      <c r="R2" s="368"/>
      <c r="S2" s="368"/>
      <c r="T2" s="368"/>
      <c r="U2" s="368"/>
      <c r="V2" s="368"/>
      <c r="W2" s="368" t="str">
        <f>CONCATENATE('2k - Základní list'!$D$4)</f>
        <v/>
      </c>
      <c r="X2" s="368"/>
      <c r="Y2" s="368"/>
      <c r="Z2" s="368"/>
      <c r="AA2" s="368"/>
      <c r="AB2" s="368"/>
      <c r="AC2" s="368"/>
    </row>
    <row r="3" spans="1:29" ht="16.5" customHeight="1" x14ac:dyDescent="0.25">
      <c r="A3" s="376" t="s">
        <v>12</v>
      </c>
      <c r="B3" s="370" t="s">
        <v>21</v>
      </c>
      <c r="C3" s="371"/>
      <c r="D3" s="371"/>
      <c r="E3" s="371"/>
      <c r="F3" s="371"/>
      <c r="G3" s="371"/>
      <c r="H3" s="372"/>
      <c r="I3" s="370" t="s">
        <v>21</v>
      </c>
      <c r="J3" s="371"/>
      <c r="K3" s="371"/>
      <c r="L3" s="371"/>
      <c r="M3" s="371"/>
      <c r="N3" s="371"/>
      <c r="O3" s="372"/>
      <c r="P3" s="370" t="s">
        <v>21</v>
      </c>
      <c r="Q3" s="371"/>
      <c r="R3" s="371"/>
      <c r="S3" s="371"/>
      <c r="T3" s="371"/>
      <c r="U3" s="371"/>
      <c r="V3" s="372"/>
      <c r="W3" s="370" t="s">
        <v>21</v>
      </c>
      <c r="X3" s="371"/>
      <c r="Y3" s="371"/>
      <c r="Z3" s="371"/>
      <c r="AA3" s="371"/>
      <c r="AB3" s="371"/>
      <c r="AC3" s="372"/>
    </row>
    <row r="4" spans="1:29" s="5" customFormat="1" ht="16.5" customHeight="1" thickBot="1" x14ac:dyDescent="0.3">
      <c r="A4" s="377"/>
      <c r="B4" s="373" t="str">
        <f>IF(ISBLANK('2k - Základní list'!$C11),"",'2k - Základní list'!$A11)</f>
        <v>A</v>
      </c>
      <c r="C4" s="374"/>
      <c r="D4" s="374"/>
      <c r="E4" s="374"/>
      <c r="F4" s="374"/>
      <c r="G4" s="374"/>
      <c r="H4" s="375"/>
      <c r="I4" s="373" t="str">
        <f>IF(ISBLANK('2k - Základní list'!$C12),"",'2k - Základní list'!$A12)</f>
        <v>B</v>
      </c>
      <c r="J4" s="374"/>
      <c r="K4" s="374"/>
      <c r="L4" s="374"/>
      <c r="M4" s="374"/>
      <c r="N4" s="374"/>
      <c r="O4" s="375"/>
      <c r="P4" s="373" t="str">
        <f>IF(ISBLANK('2k - Základní list'!$C13),"",'2k - Základní list'!$A13)</f>
        <v>C</v>
      </c>
      <c r="Q4" s="374"/>
      <c r="R4" s="374"/>
      <c r="S4" s="374"/>
      <c r="T4" s="374"/>
      <c r="U4" s="374"/>
      <c r="V4" s="375"/>
      <c r="W4" s="373" t="str">
        <f>IF(ISBLANK('2k - Základní list'!$C14),"",'2k - Základní list'!$A14)</f>
        <v>D</v>
      </c>
      <c r="X4" s="374"/>
      <c r="Y4" s="374"/>
      <c r="Z4" s="374"/>
      <c r="AA4" s="374"/>
      <c r="AB4" s="374"/>
      <c r="AC4" s="375"/>
    </row>
    <row r="5" spans="1:29" s="6" customFormat="1" ht="13.5" thickBot="1" x14ac:dyDescent="0.25">
      <c r="A5" s="378"/>
      <c r="B5" s="1" t="s">
        <v>60</v>
      </c>
      <c r="C5" s="1" t="s">
        <v>48</v>
      </c>
      <c r="D5" s="66" t="s">
        <v>13</v>
      </c>
      <c r="E5" s="17" t="s">
        <v>20</v>
      </c>
      <c r="F5" s="17" t="s">
        <v>73</v>
      </c>
      <c r="G5" s="2" t="s">
        <v>14</v>
      </c>
      <c r="H5" s="67" t="s">
        <v>46</v>
      </c>
      <c r="I5" s="1" t="s">
        <v>60</v>
      </c>
      <c r="J5" s="1" t="s">
        <v>48</v>
      </c>
      <c r="K5" s="66" t="s">
        <v>13</v>
      </c>
      <c r="L5" s="17" t="s">
        <v>20</v>
      </c>
      <c r="M5" s="17" t="s">
        <v>73</v>
      </c>
      <c r="N5" s="2" t="s">
        <v>14</v>
      </c>
      <c r="O5" s="67" t="s">
        <v>46</v>
      </c>
      <c r="P5" s="1" t="s">
        <v>60</v>
      </c>
      <c r="Q5" s="1" t="s">
        <v>48</v>
      </c>
      <c r="R5" s="66" t="s">
        <v>13</v>
      </c>
      <c r="S5" s="17" t="s">
        <v>20</v>
      </c>
      <c r="T5" s="17" t="s">
        <v>73</v>
      </c>
      <c r="U5" s="2" t="s">
        <v>14</v>
      </c>
      <c r="V5" s="67" t="s">
        <v>46</v>
      </c>
      <c r="W5" s="1" t="s">
        <v>60</v>
      </c>
      <c r="X5" s="1" t="s">
        <v>48</v>
      </c>
      <c r="Y5" s="66" t="s">
        <v>13</v>
      </c>
      <c r="Z5" s="17" t="s">
        <v>20</v>
      </c>
      <c r="AA5" s="17" t="s">
        <v>73</v>
      </c>
      <c r="AB5" s="2" t="s">
        <v>14</v>
      </c>
      <c r="AC5" s="67" t="s">
        <v>46</v>
      </c>
    </row>
    <row r="6" spans="1:29" s="7" customFormat="1" ht="34.5" customHeight="1" x14ac:dyDescent="0.2">
      <c r="A6" s="3">
        <v>1</v>
      </c>
      <c r="B6" s="16" t="str">
        <f>IF(ISNA(MATCH(CONCATENATE(B$4,$A6),'2k - Výsledková listina'!$U:$U,0)),"",INDEX('2k - Výsledková listina'!$D:$D,MATCH(CONCATENATE(B$4,$A6),'2k - Výsledková listina'!$U:$U,0),1))</f>
        <v/>
      </c>
      <c r="C6" s="47" t="str">
        <f>IF(ISNA(MATCH(CONCATENATE(B$4,$A6),'2k - Výsledková listina'!$U:$U,0)),"",INDEX('2k - Výsledková listina'!$W:$W,MATCH(CONCATENATE(B$4,$A6),'2k - Výsledková listina'!$U:$U,0),1))</f>
        <v/>
      </c>
      <c r="D6" s="221"/>
      <c r="E6" s="222" t="str">
        <f t="shared" ref="E6:E17" si="0">IF(D6="","",RANK(D6,D:D,0))</f>
        <v/>
      </c>
      <c r="F6" s="223"/>
      <c r="G6" s="48" t="str">
        <f t="shared" ref="G6:G17" si="1">IF(D6="","",RANK(D6,D$6:D$17,0)+(COUNT(D$6:D$17)+1-RANK(D6,D$6:D$17,0)-RANK(D6,D$6:D$17,1))/2+F6)</f>
        <v/>
      </c>
      <c r="H6" s="68"/>
      <c r="I6" s="16" t="str">
        <f>IF(ISNA(MATCH(CONCATENATE(I$4,$A6),'2k - Výsledková listina'!$U:$U,0)),"",INDEX('2k - Výsledková listina'!$D:$D,MATCH(CONCATENATE(I$4,$A6),'2k - Výsledková listina'!$U:$U,0),1))</f>
        <v/>
      </c>
      <c r="J6" s="47" t="str">
        <f>IF(ISNA(MATCH(CONCATENATE(I$4,$A6),'2k - Výsledková listina'!$U:$U,0)),"",INDEX('2k - Výsledková listina'!$W:$W,MATCH(CONCATENATE(I$4,$A6),'2k - Výsledková listina'!$U:$U,0),1))</f>
        <v/>
      </c>
      <c r="K6" s="221"/>
      <c r="L6" s="222" t="str">
        <f t="shared" ref="L6:L17" si="2">IF(K6="","",RANK(K6,K:K,0))</f>
        <v/>
      </c>
      <c r="M6" s="223"/>
      <c r="N6" s="48" t="str">
        <f t="shared" ref="N6:N17" si="3">IF(K6="","",RANK(K6,K$6:K$17,0)+(COUNT(K$6:K$17)+1-RANK(K6,K$6:K$17,0)-RANK(K6,K$6:K$17,1))/2+M6)</f>
        <v/>
      </c>
      <c r="O6" s="68"/>
      <c r="P6" s="16" t="str">
        <f>IF(ISNA(MATCH(CONCATENATE(P$4,$A6),'2k - Výsledková listina'!$U:$U,0)),"",INDEX('2k - Výsledková listina'!$D:$D,MATCH(CONCATENATE(P$4,$A6),'2k - Výsledková listina'!$U:$U,0),1))</f>
        <v/>
      </c>
      <c r="Q6" s="47" t="str">
        <f>IF(ISNA(MATCH(CONCATENATE(P$4,$A6),'2k - Výsledková listina'!$U:$U,0)),"",INDEX('2k - Výsledková listina'!$W:$W,MATCH(CONCATENATE(P$4,$A6),'2k - Výsledková listina'!$U:$U,0),1))</f>
        <v/>
      </c>
      <c r="R6" s="221"/>
      <c r="S6" s="222" t="str">
        <f t="shared" ref="S6:S17" si="4">IF(R6="","",RANK(R6,R:R,0))</f>
        <v/>
      </c>
      <c r="T6" s="223"/>
      <c r="U6" s="48" t="str">
        <f t="shared" ref="U6:U17" si="5">IF(R6="","",RANK(R6,R$6:R$17,0)+(COUNT(R$6:R$17)+1-RANK(R6,R$6:R$17,0)-RANK(R6,R$6:R$17,1))/2+T6)</f>
        <v/>
      </c>
      <c r="V6" s="68"/>
      <c r="W6" s="16" t="str">
        <f>IF(ISNA(MATCH(CONCATENATE(W$4,$A6),'2k - Výsledková listina'!$U:$U,0)),"",INDEX('2k - Výsledková listina'!$D:$D,MATCH(CONCATENATE(W$4,$A6),'2k - Výsledková listina'!$U:$U,0),1))</f>
        <v/>
      </c>
      <c r="X6" s="47" t="str">
        <f>IF(ISNA(MATCH(CONCATENATE(W$4,$A6),'2k - Výsledková listina'!$U:$U,0)),"",INDEX('2k - Výsledková listina'!$W:$W,MATCH(CONCATENATE(W$4,$A6),'2k - Výsledková listina'!$U:$U,0),1))</f>
        <v/>
      </c>
      <c r="Y6" s="221"/>
      <c r="Z6" s="222" t="str">
        <f t="shared" ref="Z6:Z17" si="6">IF(Y6="","",RANK(Y6,Y:Y,0))</f>
        <v/>
      </c>
      <c r="AA6" s="223"/>
      <c r="AB6" s="48" t="str">
        <f t="shared" ref="AB6:AB17" si="7">IF(Y6="","",RANK(Y6,Y$6:Y$17,0)+(COUNT(Y$6:Y$17)+1-RANK(Y6,Y$6:Y$17,0)-RANK(Y6,Y$6:Y$17,1))/2+AA6)</f>
        <v/>
      </c>
      <c r="AC6" s="68"/>
    </row>
    <row r="7" spans="1:29" s="7" customFormat="1" ht="34.5" customHeight="1" x14ac:dyDescent="0.2">
      <c r="A7" s="4">
        <v>2</v>
      </c>
      <c r="B7" s="16" t="str">
        <f>IF(ISNA(MATCH(CONCATENATE(B$4,$A7),'2k - Výsledková listina'!$U:$U,0)),"",INDEX('2k - Výsledková listina'!$D:$D,MATCH(CONCATENATE(B$4,$A7),'2k - Výsledková listina'!$U:$U,0),1))</f>
        <v/>
      </c>
      <c r="C7" s="47" t="str">
        <f>IF(ISNA(MATCH(CONCATENATE(B$4,$A7),'2k - Výsledková listina'!$U:$U,0)),"",INDEX('2k - Výsledková listina'!$W:$W,MATCH(CONCATENATE(B$4,$A7),'2k - Výsledková listina'!$U:$U,0),1))</f>
        <v/>
      </c>
      <c r="D7" s="221"/>
      <c r="E7" s="222" t="str">
        <f t="shared" si="0"/>
        <v/>
      </c>
      <c r="F7" s="223"/>
      <c r="G7" s="48" t="str">
        <f t="shared" si="1"/>
        <v/>
      </c>
      <c r="H7" s="69"/>
      <c r="I7" s="16" t="str">
        <f>IF(ISNA(MATCH(CONCATENATE(I$4,$A7),'2k - Výsledková listina'!$U:$U,0)),"",INDEX('2k - Výsledková listina'!$D:$D,MATCH(CONCATENATE(I$4,$A7),'2k - Výsledková listina'!$U:$U,0),1))</f>
        <v/>
      </c>
      <c r="J7" s="47" t="str">
        <f>IF(ISNA(MATCH(CONCATENATE(I$4,$A7),'2k - Výsledková listina'!$U:$U,0)),"",INDEX('2k - Výsledková listina'!$W:$W,MATCH(CONCATENATE(I$4,$A7),'2k - Výsledková listina'!$U:$U,0),1))</f>
        <v/>
      </c>
      <c r="K7" s="221"/>
      <c r="L7" s="222" t="str">
        <f t="shared" si="2"/>
        <v/>
      </c>
      <c r="M7" s="223"/>
      <c r="N7" s="48" t="str">
        <f t="shared" si="3"/>
        <v/>
      </c>
      <c r="O7" s="69"/>
      <c r="P7" s="16" t="str">
        <f>IF(ISNA(MATCH(CONCATENATE(P$4,$A7),'2k - Výsledková listina'!$U:$U,0)),"",INDEX('2k - Výsledková listina'!$D:$D,MATCH(CONCATENATE(P$4,$A7),'2k - Výsledková listina'!$U:$U,0),1))</f>
        <v/>
      </c>
      <c r="Q7" s="47" t="str">
        <f>IF(ISNA(MATCH(CONCATENATE(P$4,$A7),'2k - Výsledková listina'!$U:$U,0)),"",INDEX('2k - Výsledková listina'!$W:$W,MATCH(CONCATENATE(P$4,$A7),'2k - Výsledková listina'!$U:$U,0),1))</f>
        <v/>
      </c>
      <c r="R7" s="221"/>
      <c r="S7" s="222" t="str">
        <f t="shared" si="4"/>
        <v/>
      </c>
      <c r="T7" s="223"/>
      <c r="U7" s="48" t="str">
        <f t="shared" si="5"/>
        <v/>
      </c>
      <c r="V7" s="69"/>
      <c r="W7" s="16" t="str">
        <f>IF(ISNA(MATCH(CONCATENATE(W$4,$A7),'2k - Výsledková listina'!$U:$U,0)),"",INDEX('2k - Výsledková listina'!$D:$D,MATCH(CONCATENATE(W$4,$A7),'2k - Výsledková listina'!$U:$U,0),1))</f>
        <v/>
      </c>
      <c r="X7" s="47" t="str">
        <f>IF(ISNA(MATCH(CONCATENATE(W$4,$A7),'2k - Výsledková listina'!$U:$U,0)),"",INDEX('2k - Výsledková listina'!$W:$W,MATCH(CONCATENATE(W$4,$A7),'2k - Výsledková listina'!$U:$U,0),1))</f>
        <v/>
      </c>
      <c r="Y7" s="221"/>
      <c r="Z7" s="222" t="str">
        <f t="shared" si="6"/>
        <v/>
      </c>
      <c r="AA7" s="223"/>
      <c r="AB7" s="48" t="str">
        <f t="shared" si="7"/>
        <v/>
      </c>
      <c r="AC7" s="69"/>
    </row>
    <row r="8" spans="1:29" s="7" customFormat="1" ht="34.5" customHeight="1" x14ac:dyDescent="0.2">
      <c r="A8" s="4">
        <v>3</v>
      </c>
      <c r="B8" s="16" t="str">
        <f>IF(ISNA(MATCH(CONCATENATE(B$4,$A8),'2k - Výsledková listina'!$U:$U,0)),"",INDEX('2k - Výsledková listina'!$D:$D,MATCH(CONCATENATE(B$4,$A8),'2k - Výsledková listina'!$U:$U,0),1))</f>
        <v/>
      </c>
      <c r="C8" s="47" t="str">
        <f>IF(ISNA(MATCH(CONCATENATE(B$4,$A8),'2k - Výsledková listina'!$U:$U,0)),"",INDEX('2k - Výsledková listina'!$W:$W,MATCH(CONCATENATE(B$4,$A8),'2k - Výsledková listina'!$U:$U,0),1))</f>
        <v/>
      </c>
      <c r="D8" s="221"/>
      <c r="E8" s="222" t="str">
        <f t="shared" si="0"/>
        <v/>
      </c>
      <c r="F8" s="223"/>
      <c r="G8" s="48" t="str">
        <f t="shared" si="1"/>
        <v/>
      </c>
      <c r="H8" s="104"/>
      <c r="I8" s="16" t="str">
        <f>IF(ISNA(MATCH(CONCATENATE(I$4,$A8),'2k - Výsledková listina'!$U:$U,0)),"",INDEX('2k - Výsledková listina'!$D:$D,MATCH(CONCATENATE(I$4,$A8),'2k - Výsledková listina'!$U:$U,0),1))</f>
        <v/>
      </c>
      <c r="J8" s="47" t="str">
        <f>IF(ISNA(MATCH(CONCATENATE(I$4,$A8),'2k - Výsledková listina'!$U:$U,0)),"",INDEX('2k - Výsledková listina'!$W:$W,MATCH(CONCATENATE(I$4,$A8),'2k - Výsledková listina'!$U:$U,0),1))</f>
        <v/>
      </c>
      <c r="K8" s="221"/>
      <c r="L8" s="222" t="str">
        <f t="shared" si="2"/>
        <v/>
      </c>
      <c r="M8" s="223"/>
      <c r="N8" s="48" t="str">
        <f t="shared" si="3"/>
        <v/>
      </c>
      <c r="O8" s="104"/>
      <c r="P8" s="16" t="str">
        <f>IF(ISNA(MATCH(CONCATENATE(P$4,$A8),'2k - Výsledková listina'!$U:$U,0)),"",INDEX('2k - Výsledková listina'!$D:$D,MATCH(CONCATENATE(P$4,$A8),'2k - Výsledková listina'!$U:$U,0),1))</f>
        <v/>
      </c>
      <c r="Q8" s="47" t="str">
        <f>IF(ISNA(MATCH(CONCATENATE(P$4,$A8),'2k - Výsledková listina'!$U:$U,0)),"",INDEX('2k - Výsledková listina'!$W:$W,MATCH(CONCATENATE(P$4,$A8),'2k - Výsledková listina'!$U:$U,0),1))</f>
        <v/>
      </c>
      <c r="R8" s="221"/>
      <c r="S8" s="222" t="str">
        <f t="shared" si="4"/>
        <v/>
      </c>
      <c r="T8" s="223"/>
      <c r="U8" s="48" t="str">
        <f t="shared" si="5"/>
        <v/>
      </c>
      <c r="V8" s="104"/>
      <c r="W8" s="16" t="str">
        <f>IF(ISNA(MATCH(CONCATENATE(W$4,$A8),'2k - Výsledková listina'!$U:$U,0)),"",INDEX('2k - Výsledková listina'!$D:$D,MATCH(CONCATENATE(W$4,$A8),'2k - Výsledková listina'!$U:$U,0),1))</f>
        <v/>
      </c>
      <c r="X8" s="47" t="str">
        <f>IF(ISNA(MATCH(CONCATENATE(W$4,$A8),'2k - Výsledková listina'!$U:$U,0)),"",INDEX('2k - Výsledková listina'!$W:$W,MATCH(CONCATENATE(W$4,$A8),'2k - Výsledková listina'!$U:$U,0),1))</f>
        <v/>
      </c>
      <c r="Y8" s="221"/>
      <c r="Z8" s="222" t="str">
        <f t="shared" si="6"/>
        <v/>
      </c>
      <c r="AA8" s="223"/>
      <c r="AB8" s="48" t="str">
        <f t="shared" si="7"/>
        <v/>
      </c>
      <c r="AC8" s="104"/>
    </row>
    <row r="9" spans="1:29" s="7" customFormat="1" ht="34.5" customHeight="1" x14ac:dyDescent="0.2">
      <c r="A9" s="4">
        <v>4</v>
      </c>
      <c r="B9" s="16" t="str">
        <f>IF(ISNA(MATCH(CONCATENATE(B$4,$A9),'2k - Výsledková listina'!$U:$U,0)),"",INDEX('2k - Výsledková listina'!$D:$D,MATCH(CONCATENATE(B$4,$A9),'2k - Výsledková listina'!$U:$U,0),1))</f>
        <v/>
      </c>
      <c r="C9" s="47" t="str">
        <f>IF(ISNA(MATCH(CONCATENATE(B$4,$A9),'2k - Výsledková listina'!$U:$U,0)),"",INDEX('2k - Výsledková listina'!$W:$W,MATCH(CONCATENATE(B$4,$A9),'2k - Výsledková listina'!$U:$U,0),1))</f>
        <v/>
      </c>
      <c r="D9" s="221"/>
      <c r="E9" s="222" t="str">
        <f t="shared" si="0"/>
        <v/>
      </c>
      <c r="F9" s="223"/>
      <c r="G9" s="48" t="str">
        <f t="shared" si="1"/>
        <v/>
      </c>
      <c r="H9" s="69"/>
      <c r="I9" s="16" t="str">
        <f>IF(ISNA(MATCH(CONCATENATE(I$4,$A9),'2k - Výsledková listina'!$U:$U,0)),"",INDEX('2k - Výsledková listina'!$D:$D,MATCH(CONCATENATE(I$4,$A9),'2k - Výsledková listina'!$U:$U,0),1))</f>
        <v/>
      </c>
      <c r="J9" s="47" t="str">
        <f>IF(ISNA(MATCH(CONCATENATE(I$4,$A9),'2k - Výsledková listina'!$U:$U,0)),"",INDEX('2k - Výsledková listina'!$W:$W,MATCH(CONCATENATE(I$4,$A9),'2k - Výsledková listina'!$U:$U,0),1))</f>
        <v/>
      </c>
      <c r="K9" s="221"/>
      <c r="L9" s="222" t="str">
        <f t="shared" si="2"/>
        <v/>
      </c>
      <c r="M9" s="223"/>
      <c r="N9" s="48" t="str">
        <f t="shared" si="3"/>
        <v/>
      </c>
      <c r="O9" s="69"/>
      <c r="P9" s="16" t="str">
        <f>IF(ISNA(MATCH(CONCATENATE(P$4,$A9),'2k - Výsledková listina'!$U:$U,0)),"",INDEX('2k - Výsledková listina'!$D:$D,MATCH(CONCATENATE(P$4,$A9),'2k - Výsledková listina'!$U:$U,0),1))</f>
        <v/>
      </c>
      <c r="Q9" s="47" t="str">
        <f>IF(ISNA(MATCH(CONCATENATE(P$4,$A9),'2k - Výsledková listina'!$U:$U,0)),"",INDEX('2k - Výsledková listina'!$W:$W,MATCH(CONCATENATE(P$4,$A9),'2k - Výsledková listina'!$U:$U,0),1))</f>
        <v/>
      </c>
      <c r="R9" s="221"/>
      <c r="S9" s="222" t="str">
        <f t="shared" si="4"/>
        <v/>
      </c>
      <c r="T9" s="223"/>
      <c r="U9" s="48" t="str">
        <f t="shared" si="5"/>
        <v/>
      </c>
      <c r="V9" s="69"/>
      <c r="W9" s="16" t="str">
        <f>IF(ISNA(MATCH(CONCATENATE(W$4,$A9),'2k - Výsledková listina'!$U:$U,0)),"",INDEX('2k - Výsledková listina'!$D:$D,MATCH(CONCATENATE(W$4,$A9),'2k - Výsledková listina'!$U:$U,0),1))</f>
        <v/>
      </c>
      <c r="X9" s="47" t="str">
        <f>IF(ISNA(MATCH(CONCATENATE(W$4,$A9),'2k - Výsledková listina'!$U:$U,0)),"",INDEX('2k - Výsledková listina'!$W:$W,MATCH(CONCATENATE(W$4,$A9),'2k - Výsledková listina'!$U:$U,0),1))</f>
        <v/>
      </c>
      <c r="Y9" s="221"/>
      <c r="Z9" s="222" t="str">
        <f t="shared" si="6"/>
        <v/>
      </c>
      <c r="AA9" s="223"/>
      <c r="AB9" s="48" t="str">
        <f t="shared" si="7"/>
        <v/>
      </c>
      <c r="AC9" s="69"/>
    </row>
    <row r="10" spans="1:29" s="7" customFormat="1" ht="34.5" customHeight="1" x14ac:dyDescent="0.2">
      <c r="A10" s="4">
        <v>5</v>
      </c>
      <c r="B10" s="16" t="str">
        <f>IF(ISNA(MATCH(CONCATENATE(B$4,$A10),'2k - Výsledková listina'!$U:$U,0)),"",INDEX('2k - Výsledková listina'!$D:$D,MATCH(CONCATENATE(B$4,$A10),'2k - Výsledková listina'!$U:$U,0),1))</f>
        <v/>
      </c>
      <c r="C10" s="47" t="str">
        <f>IF(ISNA(MATCH(CONCATENATE(B$4,$A10),'2k - Výsledková listina'!$U:$U,0)),"",INDEX('2k - Výsledková listina'!$W:$W,MATCH(CONCATENATE(B$4,$A10),'2k - Výsledková listina'!$U:$U,0),1))</f>
        <v/>
      </c>
      <c r="D10" s="221"/>
      <c r="E10" s="222" t="str">
        <f t="shared" si="0"/>
        <v/>
      </c>
      <c r="F10" s="223"/>
      <c r="G10" s="48" t="str">
        <f t="shared" si="1"/>
        <v/>
      </c>
      <c r="H10" s="69"/>
      <c r="I10" s="16" t="str">
        <f>IF(ISNA(MATCH(CONCATENATE(I$4,$A10),'2k - Výsledková listina'!$U:$U,0)),"",INDEX('2k - Výsledková listina'!$D:$D,MATCH(CONCATENATE(I$4,$A10),'2k - Výsledková listina'!$U:$U,0),1))</f>
        <v/>
      </c>
      <c r="J10" s="47" t="str">
        <f>IF(ISNA(MATCH(CONCATENATE(I$4,$A10),'2k - Výsledková listina'!$U:$U,0)),"",INDEX('2k - Výsledková listina'!$W:$W,MATCH(CONCATENATE(I$4,$A10),'2k - Výsledková listina'!$U:$U,0),1))</f>
        <v/>
      </c>
      <c r="K10" s="221"/>
      <c r="L10" s="222" t="str">
        <f t="shared" si="2"/>
        <v/>
      </c>
      <c r="M10" s="223"/>
      <c r="N10" s="48" t="str">
        <f t="shared" si="3"/>
        <v/>
      </c>
      <c r="O10" s="69"/>
      <c r="P10" s="16" t="str">
        <f>IF(ISNA(MATCH(CONCATENATE(P$4,$A10),'2k - Výsledková listina'!$U:$U,0)),"",INDEX('2k - Výsledková listina'!$D:$D,MATCH(CONCATENATE(P$4,$A10),'2k - Výsledková listina'!$U:$U,0),1))</f>
        <v/>
      </c>
      <c r="Q10" s="47" t="str">
        <f>IF(ISNA(MATCH(CONCATENATE(P$4,$A10),'2k - Výsledková listina'!$U:$U,0)),"",INDEX('2k - Výsledková listina'!$W:$W,MATCH(CONCATENATE(P$4,$A10),'2k - Výsledková listina'!$U:$U,0),1))</f>
        <v/>
      </c>
      <c r="R10" s="221"/>
      <c r="S10" s="222" t="str">
        <f t="shared" si="4"/>
        <v/>
      </c>
      <c r="T10" s="223"/>
      <c r="U10" s="48" t="str">
        <f t="shared" si="5"/>
        <v/>
      </c>
      <c r="V10" s="69"/>
      <c r="W10" s="16" t="str">
        <f>IF(ISNA(MATCH(CONCATENATE(W$4,$A10),'2k - Výsledková listina'!$U:$U,0)),"",INDEX('2k - Výsledková listina'!$D:$D,MATCH(CONCATENATE(W$4,$A10),'2k - Výsledková listina'!$U:$U,0),1))</f>
        <v/>
      </c>
      <c r="X10" s="47" t="str">
        <f>IF(ISNA(MATCH(CONCATENATE(W$4,$A10),'2k - Výsledková listina'!$U:$U,0)),"",INDEX('2k - Výsledková listina'!$W:$W,MATCH(CONCATENATE(W$4,$A10),'2k - Výsledková listina'!$U:$U,0),1))</f>
        <v/>
      </c>
      <c r="Y10" s="221"/>
      <c r="Z10" s="222" t="str">
        <f t="shared" si="6"/>
        <v/>
      </c>
      <c r="AA10" s="223"/>
      <c r="AB10" s="48" t="str">
        <f t="shared" si="7"/>
        <v/>
      </c>
      <c r="AC10" s="69"/>
    </row>
    <row r="11" spans="1:29" s="7" customFormat="1" ht="34.5" customHeight="1" x14ac:dyDescent="0.2">
      <c r="A11" s="4">
        <v>6</v>
      </c>
      <c r="B11" s="16" t="str">
        <f>IF(ISNA(MATCH(CONCATENATE(B$4,$A11),'2k - Výsledková listina'!$U:$U,0)),"",INDEX('2k - Výsledková listina'!$D:$D,MATCH(CONCATENATE(B$4,$A11),'2k - Výsledková listina'!$U:$U,0),1))</f>
        <v/>
      </c>
      <c r="C11" s="47" t="str">
        <f>IF(ISNA(MATCH(CONCATENATE(B$4,$A11),'2k - Výsledková listina'!$U:$U,0)),"",INDEX('2k - Výsledková listina'!$W:$W,MATCH(CONCATENATE(B$4,$A11),'2k - Výsledková listina'!$U:$U,0),1))</f>
        <v/>
      </c>
      <c r="D11" s="221"/>
      <c r="E11" s="222" t="str">
        <f t="shared" si="0"/>
        <v/>
      </c>
      <c r="F11" s="223"/>
      <c r="G11" s="48" t="str">
        <f t="shared" si="1"/>
        <v/>
      </c>
      <c r="H11" s="69"/>
      <c r="I11" s="16" t="str">
        <f>IF(ISNA(MATCH(CONCATENATE(I$4,$A11),'2k - Výsledková listina'!$U:$U,0)),"",INDEX('2k - Výsledková listina'!$D:$D,MATCH(CONCATENATE(I$4,$A11),'2k - Výsledková listina'!$U:$U,0),1))</f>
        <v/>
      </c>
      <c r="J11" s="47" t="str">
        <f>IF(ISNA(MATCH(CONCATENATE(I$4,$A11),'2k - Výsledková listina'!$U:$U,0)),"",INDEX('2k - Výsledková listina'!$W:$W,MATCH(CONCATENATE(I$4,$A11),'2k - Výsledková listina'!$U:$U,0),1))</f>
        <v/>
      </c>
      <c r="K11" s="221"/>
      <c r="L11" s="222" t="str">
        <f t="shared" si="2"/>
        <v/>
      </c>
      <c r="M11" s="223"/>
      <c r="N11" s="48" t="str">
        <f t="shared" si="3"/>
        <v/>
      </c>
      <c r="O11" s="69"/>
      <c r="P11" s="16" t="str">
        <f>IF(ISNA(MATCH(CONCATENATE(P$4,$A11),'2k - Výsledková listina'!$U:$U,0)),"",INDEX('2k - Výsledková listina'!$D:$D,MATCH(CONCATENATE(P$4,$A11),'2k - Výsledková listina'!$U:$U,0),1))</f>
        <v/>
      </c>
      <c r="Q11" s="47" t="str">
        <f>IF(ISNA(MATCH(CONCATENATE(P$4,$A11),'2k - Výsledková listina'!$U:$U,0)),"",INDEX('2k - Výsledková listina'!$W:$W,MATCH(CONCATENATE(P$4,$A11),'2k - Výsledková listina'!$U:$U,0),1))</f>
        <v/>
      </c>
      <c r="R11" s="221"/>
      <c r="S11" s="222" t="str">
        <f t="shared" si="4"/>
        <v/>
      </c>
      <c r="T11" s="223"/>
      <c r="U11" s="48" t="str">
        <f t="shared" si="5"/>
        <v/>
      </c>
      <c r="V11" s="69"/>
      <c r="W11" s="16" t="str">
        <f>IF(ISNA(MATCH(CONCATENATE(W$4,$A11),'2k - Výsledková listina'!$U:$U,0)),"",INDEX('2k - Výsledková listina'!$D:$D,MATCH(CONCATENATE(W$4,$A11),'2k - Výsledková listina'!$U:$U,0),1))</f>
        <v/>
      </c>
      <c r="X11" s="47" t="str">
        <f>IF(ISNA(MATCH(CONCATENATE(W$4,$A11),'2k - Výsledková listina'!$U:$U,0)),"",INDEX('2k - Výsledková listina'!$W:$W,MATCH(CONCATENATE(W$4,$A11),'2k - Výsledková listina'!$U:$U,0),1))</f>
        <v/>
      </c>
      <c r="Y11" s="221"/>
      <c r="Z11" s="222" t="str">
        <f t="shared" si="6"/>
        <v/>
      </c>
      <c r="AA11" s="223"/>
      <c r="AB11" s="48" t="str">
        <f t="shared" si="7"/>
        <v/>
      </c>
      <c r="AC11" s="69"/>
    </row>
    <row r="12" spans="1:29" s="7" customFormat="1" ht="34.5" customHeight="1" x14ac:dyDescent="0.2">
      <c r="A12" s="4">
        <v>7</v>
      </c>
      <c r="B12" s="16" t="str">
        <f>IF(ISNA(MATCH(CONCATENATE(B$4,$A12),'2k - Výsledková listina'!$U:$U,0)),"",INDEX('2k - Výsledková listina'!$D:$D,MATCH(CONCATENATE(B$4,$A12),'2k - Výsledková listina'!$U:$U,0),1))</f>
        <v/>
      </c>
      <c r="C12" s="47" t="str">
        <f>IF(ISNA(MATCH(CONCATENATE(B$4,$A12),'2k - Výsledková listina'!$U:$U,0)),"",INDEX('2k - Výsledková listina'!$W:$W,MATCH(CONCATENATE(B$4,$A12),'2k - Výsledková listina'!$U:$U,0),1))</f>
        <v/>
      </c>
      <c r="D12" s="221"/>
      <c r="E12" s="222" t="str">
        <f t="shared" si="0"/>
        <v/>
      </c>
      <c r="F12" s="223"/>
      <c r="G12" s="48" t="str">
        <f t="shared" si="1"/>
        <v/>
      </c>
      <c r="H12" s="69"/>
      <c r="I12" s="16" t="str">
        <f>IF(ISNA(MATCH(CONCATENATE(I$4,$A12),'2k - Výsledková listina'!$U:$U,0)),"",INDEX('2k - Výsledková listina'!$D:$D,MATCH(CONCATENATE(I$4,$A12),'2k - Výsledková listina'!$U:$U,0),1))</f>
        <v/>
      </c>
      <c r="J12" s="47" t="str">
        <f>IF(ISNA(MATCH(CONCATENATE(I$4,$A12),'2k - Výsledková listina'!$U:$U,0)),"",INDEX('2k - Výsledková listina'!$W:$W,MATCH(CONCATENATE(I$4,$A12),'2k - Výsledková listina'!$U:$U,0),1))</f>
        <v/>
      </c>
      <c r="K12" s="221"/>
      <c r="L12" s="222" t="str">
        <f t="shared" si="2"/>
        <v/>
      </c>
      <c r="M12" s="223"/>
      <c r="N12" s="48" t="str">
        <f t="shared" si="3"/>
        <v/>
      </c>
      <c r="O12" s="69"/>
      <c r="P12" s="16" t="str">
        <f>IF(ISNA(MATCH(CONCATENATE(P$4,$A12),'2k - Výsledková listina'!$U:$U,0)),"",INDEX('2k - Výsledková listina'!$D:$D,MATCH(CONCATENATE(P$4,$A12),'2k - Výsledková listina'!$U:$U,0),1))</f>
        <v/>
      </c>
      <c r="Q12" s="47" t="str">
        <f>IF(ISNA(MATCH(CONCATENATE(P$4,$A12),'2k - Výsledková listina'!$U:$U,0)),"",INDEX('2k - Výsledková listina'!$W:$W,MATCH(CONCATENATE(P$4,$A12),'2k - Výsledková listina'!$U:$U,0),1))</f>
        <v/>
      </c>
      <c r="R12" s="221"/>
      <c r="S12" s="222" t="str">
        <f t="shared" si="4"/>
        <v/>
      </c>
      <c r="T12" s="223"/>
      <c r="U12" s="48" t="str">
        <f t="shared" si="5"/>
        <v/>
      </c>
      <c r="V12" s="69"/>
      <c r="W12" s="16" t="str">
        <f>IF(ISNA(MATCH(CONCATENATE(W$4,$A12),'2k - Výsledková listina'!$U:$U,0)),"",INDEX('2k - Výsledková listina'!$D:$D,MATCH(CONCATENATE(W$4,$A12),'2k - Výsledková listina'!$U:$U,0),1))</f>
        <v/>
      </c>
      <c r="X12" s="47" t="str">
        <f>IF(ISNA(MATCH(CONCATENATE(W$4,$A12),'2k - Výsledková listina'!$U:$U,0)),"",INDEX('2k - Výsledková listina'!$W:$W,MATCH(CONCATENATE(W$4,$A12),'2k - Výsledková listina'!$U:$U,0),1))</f>
        <v/>
      </c>
      <c r="Y12" s="221"/>
      <c r="Z12" s="222" t="str">
        <f t="shared" si="6"/>
        <v/>
      </c>
      <c r="AA12" s="223"/>
      <c r="AB12" s="48" t="str">
        <f t="shared" si="7"/>
        <v/>
      </c>
      <c r="AC12" s="69"/>
    </row>
    <row r="13" spans="1:29" s="7" customFormat="1" ht="34.5" customHeight="1" x14ac:dyDescent="0.2">
      <c r="A13" s="4">
        <v>8</v>
      </c>
      <c r="B13" s="16" t="str">
        <f>IF(ISNA(MATCH(CONCATENATE(B$4,$A13),'2k - Výsledková listina'!$U:$U,0)),"",INDEX('2k - Výsledková listina'!$D:$D,MATCH(CONCATENATE(B$4,$A13),'2k - Výsledková listina'!$U:$U,0),1))</f>
        <v/>
      </c>
      <c r="C13" s="47" t="str">
        <f>IF(ISNA(MATCH(CONCATENATE(B$4,$A13),'2k - Výsledková listina'!$U:$U,0)),"",INDEX('2k - Výsledková listina'!$W:$W,MATCH(CONCATENATE(B$4,$A13),'2k - Výsledková listina'!$U:$U,0),1))</f>
        <v/>
      </c>
      <c r="D13" s="221"/>
      <c r="E13" s="222" t="str">
        <f t="shared" si="0"/>
        <v/>
      </c>
      <c r="F13" s="223"/>
      <c r="G13" s="48" t="str">
        <f t="shared" si="1"/>
        <v/>
      </c>
      <c r="H13" s="69"/>
      <c r="I13" s="16" t="str">
        <f>IF(ISNA(MATCH(CONCATENATE(I$4,$A13),'2k - Výsledková listina'!$U:$U,0)),"",INDEX('2k - Výsledková listina'!$D:$D,MATCH(CONCATENATE(I$4,$A13),'2k - Výsledková listina'!$U:$U,0),1))</f>
        <v/>
      </c>
      <c r="J13" s="47" t="str">
        <f>IF(ISNA(MATCH(CONCATENATE(I$4,$A13),'2k - Výsledková listina'!$U:$U,0)),"",INDEX('2k - Výsledková listina'!$W:$W,MATCH(CONCATENATE(I$4,$A13),'2k - Výsledková listina'!$U:$U,0),1))</f>
        <v/>
      </c>
      <c r="K13" s="221"/>
      <c r="L13" s="222" t="str">
        <f t="shared" si="2"/>
        <v/>
      </c>
      <c r="M13" s="223"/>
      <c r="N13" s="48" t="str">
        <f t="shared" si="3"/>
        <v/>
      </c>
      <c r="O13" s="69"/>
      <c r="P13" s="16" t="str">
        <f>IF(ISNA(MATCH(CONCATENATE(P$4,$A13),'2k - Výsledková listina'!$U:$U,0)),"",INDEX('2k - Výsledková listina'!$D:$D,MATCH(CONCATENATE(P$4,$A13),'2k - Výsledková listina'!$U:$U,0),1))</f>
        <v/>
      </c>
      <c r="Q13" s="47" t="str">
        <f>IF(ISNA(MATCH(CONCATENATE(P$4,$A13),'2k - Výsledková listina'!$U:$U,0)),"",INDEX('2k - Výsledková listina'!$W:$W,MATCH(CONCATENATE(P$4,$A13),'2k - Výsledková listina'!$U:$U,0),1))</f>
        <v/>
      </c>
      <c r="R13" s="221"/>
      <c r="S13" s="222" t="str">
        <f t="shared" si="4"/>
        <v/>
      </c>
      <c r="T13" s="223"/>
      <c r="U13" s="48" t="str">
        <f t="shared" si="5"/>
        <v/>
      </c>
      <c r="V13" s="69"/>
      <c r="W13" s="16" t="str">
        <f>IF(ISNA(MATCH(CONCATENATE(W$4,$A13),'2k - Výsledková listina'!$U:$U,0)),"",INDEX('2k - Výsledková listina'!$D:$D,MATCH(CONCATENATE(W$4,$A13),'2k - Výsledková listina'!$U:$U,0),1))</f>
        <v/>
      </c>
      <c r="X13" s="47" t="str">
        <f>IF(ISNA(MATCH(CONCATENATE(W$4,$A13),'2k - Výsledková listina'!$U:$U,0)),"",INDEX('2k - Výsledková listina'!$W:$W,MATCH(CONCATENATE(W$4,$A13),'2k - Výsledková listina'!$U:$U,0),1))</f>
        <v/>
      </c>
      <c r="Y13" s="221"/>
      <c r="Z13" s="222" t="str">
        <f t="shared" si="6"/>
        <v/>
      </c>
      <c r="AA13" s="223"/>
      <c r="AB13" s="48" t="str">
        <f t="shared" si="7"/>
        <v/>
      </c>
      <c r="AC13" s="69"/>
    </row>
    <row r="14" spans="1:29" s="7" customFormat="1" ht="34.5" customHeight="1" x14ac:dyDescent="0.2">
      <c r="A14" s="4">
        <v>9</v>
      </c>
      <c r="B14" s="16" t="str">
        <f>IF(ISNA(MATCH(CONCATENATE(B$4,$A14),'2k - Výsledková listina'!$U:$U,0)),"",INDEX('2k - Výsledková listina'!$D:$D,MATCH(CONCATENATE(B$4,$A14),'2k - Výsledková listina'!$U:$U,0),1))</f>
        <v/>
      </c>
      <c r="C14" s="47" t="str">
        <f>IF(ISNA(MATCH(CONCATENATE(B$4,$A14),'2k - Výsledková listina'!$U:$U,0)),"",INDEX('2k - Výsledková listina'!$W:$W,MATCH(CONCATENATE(B$4,$A14),'2k - Výsledková listina'!$U:$U,0),1))</f>
        <v/>
      </c>
      <c r="D14" s="221"/>
      <c r="E14" s="222" t="str">
        <f t="shared" si="0"/>
        <v/>
      </c>
      <c r="F14" s="223"/>
      <c r="G14" s="107" t="str">
        <f t="shared" si="1"/>
        <v/>
      </c>
      <c r="H14" s="108"/>
      <c r="I14" s="16" t="str">
        <f>IF(ISNA(MATCH(CONCATENATE(I$4,$A14),'2k - Výsledková listina'!$U:$U,0)),"",INDEX('2k - Výsledková listina'!$D:$D,MATCH(CONCATENATE(I$4,$A14),'2k - Výsledková listina'!$U:$U,0),1))</f>
        <v/>
      </c>
      <c r="J14" s="47" t="str">
        <f>IF(ISNA(MATCH(CONCATENATE(I$4,$A14),'2k - Výsledková listina'!$U:$U,0)),"",INDEX('2k - Výsledková listina'!$W:$W,MATCH(CONCATENATE(I$4,$A14),'2k - Výsledková listina'!$U:$U,0),1))</f>
        <v/>
      </c>
      <c r="K14" s="221"/>
      <c r="L14" s="222" t="str">
        <f t="shared" si="2"/>
        <v/>
      </c>
      <c r="M14" s="223"/>
      <c r="N14" s="107" t="str">
        <f t="shared" si="3"/>
        <v/>
      </c>
      <c r="O14" s="108"/>
      <c r="P14" s="16" t="str">
        <f>IF(ISNA(MATCH(CONCATENATE(P$4,$A14),'2k - Výsledková listina'!$U:$U,0)),"",INDEX('2k - Výsledková listina'!$D:$D,MATCH(CONCATENATE(P$4,$A14),'2k - Výsledková listina'!$U:$U,0),1))</f>
        <v/>
      </c>
      <c r="Q14" s="47" t="str">
        <f>IF(ISNA(MATCH(CONCATENATE(P$4,$A14),'2k - Výsledková listina'!$U:$U,0)),"",INDEX('2k - Výsledková listina'!$W:$W,MATCH(CONCATENATE(P$4,$A14),'2k - Výsledková listina'!$U:$U,0),1))</f>
        <v/>
      </c>
      <c r="R14" s="221"/>
      <c r="S14" s="222" t="str">
        <f t="shared" si="4"/>
        <v/>
      </c>
      <c r="T14" s="223"/>
      <c r="U14" s="107" t="str">
        <f t="shared" si="5"/>
        <v/>
      </c>
      <c r="V14" s="108"/>
      <c r="W14" s="16" t="str">
        <f>IF(ISNA(MATCH(CONCATENATE(W$4,$A14),'2k - Výsledková listina'!$U:$U,0)),"",INDEX('2k - Výsledková listina'!$D:$D,MATCH(CONCATENATE(W$4,$A14),'2k - Výsledková listina'!$U:$U,0),1))</f>
        <v/>
      </c>
      <c r="X14" s="47" t="str">
        <f>IF(ISNA(MATCH(CONCATENATE(W$4,$A14),'2k - Výsledková listina'!$U:$U,0)),"",INDEX('2k - Výsledková listina'!$W:$W,MATCH(CONCATENATE(W$4,$A14),'2k - Výsledková listina'!$U:$U,0),1))</f>
        <v/>
      </c>
      <c r="Y14" s="221"/>
      <c r="Z14" s="222" t="str">
        <f t="shared" si="6"/>
        <v/>
      </c>
      <c r="AA14" s="223"/>
      <c r="AB14" s="107" t="str">
        <f t="shared" si="7"/>
        <v/>
      </c>
      <c r="AC14" s="108"/>
    </row>
    <row r="15" spans="1:29" s="7" customFormat="1" ht="34.5" customHeight="1" x14ac:dyDescent="0.2">
      <c r="A15" s="4">
        <v>10</v>
      </c>
      <c r="B15" s="16" t="str">
        <f>IF(ISNA(MATCH(CONCATENATE(B$4,$A15),'2k - Výsledková listina'!$U:$U,0)),"",INDEX('2k - Výsledková listina'!$D:$D,MATCH(CONCATENATE(B$4,$A15),'2k - Výsledková listina'!$U:$U,0),1))</f>
        <v/>
      </c>
      <c r="C15" s="47" t="str">
        <f>IF(ISNA(MATCH(CONCATENATE(B$4,$A15),'2k - Výsledková listina'!$U:$U,0)),"",INDEX('2k - Výsledková listina'!$W:$W,MATCH(CONCATENATE(B$4,$A15),'2k - Výsledková listina'!$U:$U,0),1))</f>
        <v/>
      </c>
      <c r="D15" s="221"/>
      <c r="E15" s="222" t="str">
        <f t="shared" si="0"/>
        <v/>
      </c>
      <c r="F15" s="223"/>
      <c r="G15" s="48" t="str">
        <f t="shared" si="1"/>
        <v/>
      </c>
      <c r="H15" s="69"/>
      <c r="I15" s="16" t="str">
        <f>IF(ISNA(MATCH(CONCATENATE(I$4,$A15),'2k - Výsledková listina'!$U:$U,0)),"",INDEX('2k - Výsledková listina'!$D:$D,MATCH(CONCATENATE(I$4,$A15),'2k - Výsledková listina'!$U:$U,0),1))</f>
        <v/>
      </c>
      <c r="J15" s="47" t="str">
        <f>IF(ISNA(MATCH(CONCATENATE(I$4,$A15),'2k - Výsledková listina'!$U:$U,0)),"",INDEX('2k - Výsledková listina'!$W:$W,MATCH(CONCATENATE(I$4,$A15),'2k - Výsledková listina'!$U:$U,0),1))</f>
        <v/>
      </c>
      <c r="K15" s="221"/>
      <c r="L15" s="222" t="str">
        <f t="shared" si="2"/>
        <v/>
      </c>
      <c r="M15" s="223"/>
      <c r="N15" s="48" t="str">
        <f t="shared" si="3"/>
        <v/>
      </c>
      <c r="O15" s="69"/>
      <c r="P15" s="16" t="str">
        <f>IF(ISNA(MATCH(CONCATENATE(P$4,$A15),'2k - Výsledková listina'!$U:$U,0)),"",INDEX('2k - Výsledková listina'!$D:$D,MATCH(CONCATENATE(P$4,$A15),'2k - Výsledková listina'!$U:$U,0),1))</f>
        <v/>
      </c>
      <c r="Q15" s="47" t="str">
        <f>IF(ISNA(MATCH(CONCATENATE(P$4,$A15),'2k - Výsledková listina'!$U:$U,0)),"",INDEX('2k - Výsledková listina'!$W:$W,MATCH(CONCATENATE(P$4,$A15),'2k - Výsledková listina'!$U:$U,0),1))</f>
        <v/>
      </c>
      <c r="R15" s="221"/>
      <c r="S15" s="222" t="str">
        <f t="shared" si="4"/>
        <v/>
      </c>
      <c r="T15" s="223"/>
      <c r="U15" s="48" t="str">
        <f t="shared" si="5"/>
        <v/>
      </c>
      <c r="V15" s="69"/>
      <c r="W15" s="16" t="str">
        <f>IF(ISNA(MATCH(CONCATENATE(W$4,$A15),'2k - Výsledková listina'!$U:$U,0)),"",INDEX('2k - Výsledková listina'!$D:$D,MATCH(CONCATENATE(W$4,$A15),'2k - Výsledková listina'!$U:$U,0),1))</f>
        <v/>
      </c>
      <c r="X15" s="47" t="str">
        <f>IF(ISNA(MATCH(CONCATENATE(W$4,$A15),'2k - Výsledková listina'!$U:$U,0)),"",INDEX('2k - Výsledková listina'!$W:$W,MATCH(CONCATENATE(W$4,$A15),'2k - Výsledková listina'!$U:$U,0),1))</f>
        <v/>
      </c>
      <c r="Y15" s="221"/>
      <c r="Z15" s="222" t="str">
        <f t="shared" si="6"/>
        <v/>
      </c>
      <c r="AA15" s="223"/>
      <c r="AB15" s="48" t="str">
        <f t="shared" si="7"/>
        <v/>
      </c>
      <c r="AC15" s="69"/>
    </row>
    <row r="16" spans="1:29" s="7" customFormat="1" ht="34.5" customHeight="1" x14ac:dyDescent="0.2">
      <c r="A16" s="4">
        <v>11</v>
      </c>
      <c r="B16" s="16" t="str">
        <f>IF(ISNA(MATCH(CONCATENATE(B$4,$A16),'2k - Výsledková listina'!$U:$U,0)),"",INDEX('2k - Výsledková listina'!$D:$D,MATCH(CONCATENATE(B$4,$A16),'2k - Výsledková listina'!$U:$U,0),1))</f>
        <v/>
      </c>
      <c r="C16" s="47" t="str">
        <f>IF(ISNA(MATCH(CONCATENATE(B$4,$A16),'2k - Výsledková listina'!$U:$U,0)),"",INDEX('2k - Výsledková listina'!$W:$W,MATCH(CONCATENATE(B$4,$A16),'2k - Výsledková listina'!$U:$U,0),1))</f>
        <v/>
      </c>
      <c r="D16" s="221"/>
      <c r="E16" s="222" t="str">
        <f t="shared" si="0"/>
        <v/>
      </c>
      <c r="F16" s="223"/>
      <c r="G16" s="107" t="str">
        <f t="shared" si="1"/>
        <v/>
      </c>
      <c r="H16" s="108"/>
      <c r="I16" s="16" t="str">
        <f>IF(ISNA(MATCH(CONCATENATE(I$4,$A16),'2k - Výsledková listina'!$U:$U,0)),"",INDEX('2k - Výsledková listina'!$D:$D,MATCH(CONCATENATE(I$4,$A16),'2k - Výsledková listina'!$U:$U,0),1))</f>
        <v/>
      </c>
      <c r="J16" s="47" t="str">
        <f>IF(ISNA(MATCH(CONCATENATE(I$4,$A16),'2k - Výsledková listina'!$U:$U,0)),"",INDEX('2k - Výsledková listina'!$W:$W,MATCH(CONCATENATE(I$4,$A16),'2k - Výsledková listina'!$U:$U,0),1))</f>
        <v/>
      </c>
      <c r="K16" s="221"/>
      <c r="L16" s="222" t="str">
        <f t="shared" si="2"/>
        <v/>
      </c>
      <c r="M16" s="223"/>
      <c r="N16" s="107" t="str">
        <f t="shared" si="3"/>
        <v/>
      </c>
      <c r="O16" s="108"/>
      <c r="P16" s="16" t="str">
        <f>IF(ISNA(MATCH(CONCATENATE(P$4,$A16),'2k - Výsledková listina'!$U:$U,0)),"",INDEX('2k - Výsledková listina'!$D:$D,MATCH(CONCATENATE(P$4,$A16),'2k - Výsledková listina'!$U:$U,0),1))</f>
        <v/>
      </c>
      <c r="Q16" s="47" t="str">
        <f>IF(ISNA(MATCH(CONCATENATE(P$4,$A16),'2k - Výsledková listina'!$U:$U,0)),"",INDEX('2k - Výsledková listina'!$W:$W,MATCH(CONCATENATE(P$4,$A16),'2k - Výsledková listina'!$U:$U,0),1))</f>
        <v/>
      </c>
      <c r="R16" s="221"/>
      <c r="S16" s="222" t="str">
        <f t="shared" si="4"/>
        <v/>
      </c>
      <c r="T16" s="223"/>
      <c r="U16" s="107" t="str">
        <f t="shared" si="5"/>
        <v/>
      </c>
      <c r="V16" s="108"/>
      <c r="W16" s="16" t="str">
        <f>IF(ISNA(MATCH(CONCATENATE(W$4,$A16),'2k - Výsledková listina'!$U:$U,0)),"",INDEX('2k - Výsledková listina'!$D:$D,MATCH(CONCATENATE(W$4,$A16),'2k - Výsledková listina'!$U:$U,0),1))</f>
        <v/>
      </c>
      <c r="X16" s="47" t="str">
        <f>IF(ISNA(MATCH(CONCATENATE(W$4,$A16),'2k - Výsledková listina'!$U:$U,0)),"",INDEX('2k - Výsledková listina'!$W:$W,MATCH(CONCATENATE(W$4,$A16),'2k - Výsledková listina'!$U:$U,0),1))</f>
        <v/>
      </c>
      <c r="Y16" s="221"/>
      <c r="Z16" s="222" t="str">
        <f t="shared" si="6"/>
        <v/>
      </c>
      <c r="AA16" s="223"/>
      <c r="AB16" s="107" t="str">
        <f t="shared" si="7"/>
        <v/>
      </c>
      <c r="AC16" s="108"/>
    </row>
    <row r="17" spans="1:29" s="7" customFormat="1" ht="34.5" customHeight="1" x14ac:dyDescent="0.2">
      <c r="A17" s="4">
        <v>12</v>
      </c>
      <c r="B17" s="16" t="str">
        <f>IF(ISNA(MATCH(CONCATENATE(B$4,$A17),'2k - Výsledková listina'!$U:$U,0)),"",INDEX('2k - Výsledková listina'!$D:$D,MATCH(CONCATENATE(B$4,$A17),'2k - Výsledková listina'!$U:$U,0),1))</f>
        <v/>
      </c>
      <c r="C17" s="47" t="str">
        <f>IF(ISNA(MATCH(CONCATENATE(B$4,$A17),'2k - Výsledková listina'!$U:$U,0)),"",INDEX('2k - Výsledková listina'!$W:$W,MATCH(CONCATENATE(B$4,$A17),'2k - Výsledková listina'!$U:$U,0),1))</f>
        <v/>
      </c>
      <c r="D17" s="221"/>
      <c r="E17" s="222" t="str">
        <f t="shared" si="0"/>
        <v/>
      </c>
      <c r="F17" s="223"/>
      <c r="G17" s="48" t="str">
        <f t="shared" si="1"/>
        <v/>
      </c>
      <c r="H17" s="69"/>
      <c r="I17" s="16" t="str">
        <f>IF(ISNA(MATCH(CONCATENATE(I$4,$A17),'2k - Výsledková listina'!$U:$U,0)),"",INDEX('2k - Výsledková listina'!$D:$D,MATCH(CONCATENATE(I$4,$A17),'2k - Výsledková listina'!$U:$U,0),1))</f>
        <v/>
      </c>
      <c r="J17" s="47" t="str">
        <f>IF(ISNA(MATCH(CONCATENATE(I$4,$A17),'2k - Výsledková listina'!$U:$U,0)),"",INDEX('2k - Výsledková listina'!$W:$W,MATCH(CONCATENATE(I$4,$A17),'2k - Výsledková listina'!$U:$U,0),1))</f>
        <v/>
      </c>
      <c r="K17" s="221"/>
      <c r="L17" s="222" t="str">
        <f t="shared" si="2"/>
        <v/>
      </c>
      <c r="M17" s="223"/>
      <c r="N17" s="48" t="str">
        <f t="shared" si="3"/>
        <v/>
      </c>
      <c r="O17" s="69"/>
      <c r="P17" s="16" t="str">
        <f>IF(ISNA(MATCH(CONCATENATE(P$4,$A17),'2k - Výsledková listina'!$U:$U,0)),"",INDEX('2k - Výsledková listina'!$D:$D,MATCH(CONCATENATE(P$4,$A17),'2k - Výsledková listina'!$U:$U,0),1))</f>
        <v/>
      </c>
      <c r="Q17" s="47" t="str">
        <f>IF(ISNA(MATCH(CONCATENATE(P$4,$A17),'2k - Výsledková listina'!$U:$U,0)),"",INDEX('2k - Výsledková listina'!$W:$W,MATCH(CONCATENATE(P$4,$A17),'2k - Výsledková listina'!$U:$U,0),1))</f>
        <v/>
      </c>
      <c r="R17" s="221"/>
      <c r="S17" s="222" t="str">
        <f t="shared" si="4"/>
        <v/>
      </c>
      <c r="T17" s="223"/>
      <c r="U17" s="48" t="str">
        <f t="shared" si="5"/>
        <v/>
      </c>
      <c r="V17" s="69"/>
      <c r="W17" s="16" t="str">
        <f>IF(ISNA(MATCH(CONCATENATE(W$4,$A17),'2k - Výsledková listina'!$U:$U,0)),"",INDEX('2k - Výsledková listina'!$D:$D,MATCH(CONCATENATE(W$4,$A17),'2k - Výsledková listina'!$U:$U,0),1))</f>
        <v/>
      </c>
      <c r="X17" s="47" t="str">
        <f>IF(ISNA(MATCH(CONCATENATE(W$4,$A17),'2k - Výsledková listina'!$U:$U,0)),"",INDEX('2k - Výsledková listina'!$W:$W,MATCH(CONCATENATE(W$4,$A17),'2k - Výsledková listina'!$U:$U,0),1))</f>
        <v/>
      </c>
      <c r="Y17" s="221"/>
      <c r="Z17" s="222" t="str">
        <f t="shared" si="6"/>
        <v/>
      </c>
      <c r="AA17" s="223"/>
      <c r="AB17" s="48" t="str">
        <f t="shared" si="7"/>
        <v/>
      </c>
      <c r="AC17" s="69"/>
    </row>
    <row r="18" spans="1:29" x14ac:dyDescent="0.25">
      <c r="H18" s="10"/>
      <c r="O18" s="10"/>
      <c r="V18" s="10"/>
      <c r="AC18" s="10"/>
    </row>
  </sheetData>
  <sheetProtection sheet="1" formatCells="0" formatColumns="0" formatRows="0" insertColumns="0" insertRows="0" deleteColumns="0" deleteRows="0" selectLockedCells="1" autoFilter="0"/>
  <mergeCells count="17">
    <mergeCell ref="A3:A5"/>
    <mergeCell ref="B3:H3"/>
    <mergeCell ref="I3:O3"/>
    <mergeCell ref="P3:V3"/>
    <mergeCell ref="W3:AC3"/>
    <mergeCell ref="B4:H4"/>
    <mergeCell ref="I4:O4"/>
    <mergeCell ref="P4:V4"/>
    <mergeCell ref="W4:AC4"/>
    <mergeCell ref="B1:H1"/>
    <mergeCell ref="I1:O1"/>
    <mergeCell ref="P1:V1"/>
    <mergeCell ref="W1:AC1"/>
    <mergeCell ref="B2:H2"/>
    <mergeCell ref="I2:O2"/>
    <mergeCell ref="P2:V2"/>
    <mergeCell ref="W2:AC2"/>
  </mergeCells>
  <conditionalFormatting sqref="Y6:AA17 R6:T17 K6:M17 D6:F17">
    <cfRule type="containsBlanks" dxfId="91" priority="1" stopIfTrue="1">
      <formula>LEN(TRIM(D6))=0</formula>
    </cfRule>
  </conditionalFormatting>
  <printOptions horizontalCentered="1"/>
  <pageMargins left="0.19685039370078741" right="0.19685039370078741" top="0.62992125984251968" bottom="0.39370078740157483" header="0.31496062992125984" footer="0.19685039370078741"/>
  <pageSetup paperSize="9" fitToWidth="0" pageOrder="overThenDown" orientation="portrait" horizontalDpi="4294967293" verticalDpi="4294967293" r:id="rId1"/>
  <headerFooter alignWithMargins="0">
    <oddHeader>&amp;C&amp;"Arial CE,Tučné"&amp;12&amp;A</oddHeader>
    <oddFooter>&amp;CStránka &amp;P z &amp;N&amp;R&amp;F</oddFooter>
  </headerFooter>
  <colBreaks count="3" manualBreakCount="3">
    <brk id="8" max="1048575" man="1"/>
    <brk id="15" max="1048575" man="1"/>
    <brk id="2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pageSetUpPr fitToPage="1"/>
  </sheetPr>
  <dimension ref="A1:AC20"/>
  <sheetViews>
    <sheetView showGridLines="0" view="pageBreakPreview" topLeftCell="A3" zoomScale="80" zoomScaleNormal="80" zoomScaleSheetLayoutView="80" workbookViewId="0">
      <pane xSplit="1" ySplit="3" topLeftCell="B6" activePane="bottomRight" state="frozen"/>
      <selection activeCell="A3" sqref="A3:A4"/>
      <selection pane="topRight" activeCell="A3" sqref="A3:A4"/>
      <selection pane="bottomLeft" activeCell="A3" sqref="A3:A4"/>
      <selection pane="bottomRight" activeCell="A3" sqref="A3:A4"/>
    </sheetView>
  </sheetViews>
  <sheetFormatPr defaultColWidth="5.28515625" defaultRowHeight="15.75" x14ac:dyDescent="0.25"/>
  <cols>
    <col min="1" max="1" width="6.42578125" style="8" customWidth="1"/>
    <col min="2" max="2" width="25.7109375" style="13" customWidth="1"/>
    <col min="3" max="3" width="30.7109375" style="13" customWidth="1"/>
    <col min="4" max="4" width="10.7109375" style="10" customWidth="1"/>
    <col min="5" max="5" width="4" style="15" hidden="1" customWidth="1"/>
    <col min="6" max="6" width="4" style="15" customWidth="1"/>
    <col min="7" max="7" width="6.7109375" style="5" customWidth="1"/>
    <col min="8" max="8" width="15.7109375" style="11" customWidth="1"/>
    <col min="9" max="9" width="25.7109375" style="13" customWidth="1"/>
    <col min="10" max="10" width="30.7109375" style="13" customWidth="1"/>
    <col min="11" max="11" width="10.7109375" style="10" customWidth="1"/>
    <col min="12" max="12" width="4" style="11" hidden="1" customWidth="1"/>
    <col min="13" max="13" width="4" style="11" customWidth="1"/>
    <col min="14" max="14" width="6.7109375" style="5" customWidth="1"/>
    <col min="15" max="15" width="15.7109375" style="11" customWidth="1"/>
    <col min="16" max="16" width="25.7109375" style="13" customWidth="1"/>
    <col min="17" max="17" width="30.7109375" style="13" customWidth="1"/>
    <col min="18" max="18" width="10.7109375" style="10" customWidth="1"/>
    <col min="19" max="19" width="4" style="11" hidden="1" customWidth="1"/>
    <col min="20" max="20" width="4" style="11" customWidth="1"/>
    <col min="21" max="21" width="6.7109375" style="5" customWidth="1"/>
    <col min="22" max="22" width="15.7109375" style="11" customWidth="1"/>
    <col min="23" max="23" width="25.7109375" style="13" customWidth="1"/>
    <col min="24" max="24" width="30.7109375" style="13" customWidth="1"/>
    <col min="25" max="25" width="10.7109375" style="10" customWidth="1"/>
    <col min="26" max="26" width="4" style="11" hidden="1" customWidth="1"/>
    <col min="27" max="27" width="4" style="11" customWidth="1"/>
    <col min="28" max="28" width="6.7109375" style="5" customWidth="1"/>
    <col min="29" max="29" width="15.7109375" style="11" customWidth="1"/>
    <col min="30" max="16384" width="5.28515625" style="11"/>
  </cols>
  <sheetData>
    <row r="1" spans="1:29" s="27" customFormat="1" x14ac:dyDescent="0.25">
      <c r="A1" s="81"/>
      <c r="B1" s="360" t="str">
        <f>CONCATENATE('2k - Základní list'!$E$3)</f>
        <v>1. liga</v>
      </c>
      <c r="C1" s="360"/>
      <c r="D1" s="360"/>
      <c r="E1" s="360"/>
      <c r="F1" s="360"/>
      <c r="G1" s="360"/>
      <c r="H1" s="360"/>
      <c r="I1" s="360" t="str">
        <f>CONCATENATE('2k - Základní list'!$E$3)</f>
        <v>1. liga</v>
      </c>
      <c r="J1" s="360"/>
      <c r="K1" s="360"/>
      <c r="L1" s="360"/>
      <c r="M1" s="360"/>
      <c r="N1" s="360"/>
      <c r="O1" s="360"/>
      <c r="P1" s="360" t="str">
        <f>CONCATENATE('2k - Základní list'!$E$3)</f>
        <v>1. liga</v>
      </c>
      <c r="Q1" s="360"/>
      <c r="R1" s="360"/>
      <c r="S1" s="360"/>
      <c r="T1" s="360"/>
      <c r="U1" s="360"/>
      <c r="V1" s="360"/>
      <c r="W1" s="360" t="str">
        <f>CONCATENATE('2k - Základní list'!$E$3)</f>
        <v>1. liga</v>
      </c>
      <c r="X1" s="360"/>
      <c r="Y1" s="360"/>
      <c r="Z1" s="360"/>
      <c r="AA1" s="360"/>
      <c r="AB1" s="360"/>
      <c r="AC1" s="360"/>
    </row>
    <row r="2" spans="1:29" s="83" customFormat="1" ht="13.5" thickBot="1" x14ac:dyDescent="0.25">
      <c r="A2" s="82"/>
      <c r="B2" s="361" t="str">
        <f>CONCATENATE('2k - Základní list'!$F$4)</f>
        <v/>
      </c>
      <c r="C2" s="361"/>
      <c r="D2" s="361"/>
      <c r="E2" s="361"/>
      <c r="F2" s="361"/>
      <c r="G2" s="361"/>
      <c r="H2" s="361"/>
      <c r="I2" s="361" t="str">
        <f>CONCATENATE('2k - Základní list'!$F$4)</f>
        <v/>
      </c>
      <c r="J2" s="361"/>
      <c r="K2" s="361"/>
      <c r="L2" s="361"/>
      <c r="M2" s="361"/>
      <c r="N2" s="361"/>
      <c r="O2" s="361"/>
      <c r="P2" s="361" t="str">
        <f>CONCATENATE('2k - Základní list'!$F$4)</f>
        <v/>
      </c>
      <c r="Q2" s="361"/>
      <c r="R2" s="361"/>
      <c r="S2" s="361"/>
      <c r="T2" s="361"/>
      <c r="U2" s="361"/>
      <c r="V2" s="361"/>
      <c r="W2" s="361" t="str">
        <f>CONCATENATE('2k - Základní list'!$F$4)</f>
        <v/>
      </c>
      <c r="X2" s="361"/>
      <c r="Y2" s="361"/>
      <c r="Z2" s="361"/>
      <c r="AA2" s="361"/>
      <c r="AB2" s="361"/>
      <c r="AC2" s="361"/>
    </row>
    <row r="3" spans="1:29" ht="16.5" customHeight="1" x14ac:dyDescent="0.25">
      <c r="A3" s="376" t="s">
        <v>12</v>
      </c>
      <c r="B3" s="370" t="s">
        <v>21</v>
      </c>
      <c r="C3" s="371"/>
      <c r="D3" s="371"/>
      <c r="E3" s="371"/>
      <c r="F3" s="371"/>
      <c r="G3" s="371"/>
      <c r="H3" s="372"/>
      <c r="I3" s="370" t="s">
        <v>21</v>
      </c>
      <c r="J3" s="371"/>
      <c r="K3" s="371"/>
      <c r="L3" s="371"/>
      <c r="M3" s="371"/>
      <c r="N3" s="371"/>
      <c r="O3" s="372"/>
      <c r="P3" s="370" t="s">
        <v>21</v>
      </c>
      <c r="Q3" s="371"/>
      <c r="R3" s="371"/>
      <c r="S3" s="371"/>
      <c r="T3" s="371"/>
      <c r="U3" s="371"/>
      <c r="V3" s="372"/>
      <c r="W3" s="370" t="s">
        <v>21</v>
      </c>
      <c r="X3" s="371"/>
      <c r="Y3" s="371"/>
      <c r="Z3" s="371"/>
      <c r="AA3" s="371"/>
      <c r="AB3" s="371"/>
      <c r="AC3" s="372"/>
    </row>
    <row r="4" spans="1:29" s="5" customFormat="1" ht="16.5" customHeight="1" thickBot="1" x14ac:dyDescent="0.3">
      <c r="A4" s="377"/>
      <c r="B4" s="373" t="str">
        <f>'2k - 1. závod'!B4:G4</f>
        <v>A</v>
      </c>
      <c r="C4" s="374"/>
      <c r="D4" s="374"/>
      <c r="E4" s="374"/>
      <c r="F4" s="374"/>
      <c r="G4" s="374"/>
      <c r="H4" s="375"/>
      <c r="I4" s="373" t="str">
        <f>'2k - 1. závod'!I4:N4</f>
        <v>B</v>
      </c>
      <c r="J4" s="374"/>
      <c r="K4" s="374"/>
      <c r="L4" s="374"/>
      <c r="M4" s="374"/>
      <c r="N4" s="374"/>
      <c r="O4" s="375"/>
      <c r="P4" s="373" t="str">
        <f>'2k - 1. závod'!P4:U4</f>
        <v>C</v>
      </c>
      <c r="Q4" s="374"/>
      <c r="R4" s="374"/>
      <c r="S4" s="374"/>
      <c r="T4" s="374"/>
      <c r="U4" s="374"/>
      <c r="V4" s="375"/>
      <c r="W4" s="373" t="str">
        <f>'2k - 1. závod'!W4:AB4</f>
        <v>D</v>
      </c>
      <c r="X4" s="374"/>
      <c r="Y4" s="374"/>
      <c r="Z4" s="374"/>
      <c r="AA4" s="374"/>
      <c r="AB4" s="374"/>
      <c r="AC4" s="375"/>
    </row>
    <row r="5" spans="1:29" s="6" customFormat="1" ht="13.5" thickBot="1" x14ac:dyDescent="0.25">
      <c r="A5" s="378"/>
      <c r="B5" s="1" t="s">
        <v>60</v>
      </c>
      <c r="C5" s="1" t="s">
        <v>48</v>
      </c>
      <c r="D5" s="66" t="s">
        <v>13</v>
      </c>
      <c r="E5" s="17" t="s">
        <v>20</v>
      </c>
      <c r="F5" s="17" t="s">
        <v>20</v>
      </c>
      <c r="G5" s="2" t="s">
        <v>14</v>
      </c>
      <c r="H5" s="84" t="s">
        <v>46</v>
      </c>
      <c r="I5" s="1" t="s">
        <v>60</v>
      </c>
      <c r="J5" s="1" t="s">
        <v>48</v>
      </c>
      <c r="K5" s="66" t="s">
        <v>13</v>
      </c>
      <c r="L5" s="17" t="s">
        <v>20</v>
      </c>
      <c r="M5" s="17" t="s">
        <v>20</v>
      </c>
      <c r="N5" s="2" t="s">
        <v>14</v>
      </c>
      <c r="O5" s="84" t="s">
        <v>46</v>
      </c>
      <c r="P5" s="1" t="s">
        <v>60</v>
      </c>
      <c r="Q5" s="1" t="s">
        <v>48</v>
      </c>
      <c r="R5" s="66" t="s">
        <v>13</v>
      </c>
      <c r="S5" s="17" t="s">
        <v>20</v>
      </c>
      <c r="T5" s="17" t="s">
        <v>20</v>
      </c>
      <c r="U5" s="2" t="s">
        <v>14</v>
      </c>
      <c r="V5" s="84" t="s">
        <v>46</v>
      </c>
      <c r="W5" s="1" t="s">
        <v>60</v>
      </c>
      <c r="X5" s="1" t="s">
        <v>48</v>
      </c>
      <c r="Y5" s="66" t="s">
        <v>13</v>
      </c>
      <c r="Z5" s="17" t="s">
        <v>20</v>
      </c>
      <c r="AA5" s="17" t="s">
        <v>20</v>
      </c>
      <c r="AB5" s="2" t="s">
        <v>14</v>
      </c>
      <c r="AC5" s="84" t="s">
        <v>46</v>
      </c>
    </row>
    <row r="6" spans="1:29" s="7" customFormat="1" ht="34.5" customHeight="1" x14ac:dyDescent="0.2">
      <c r="A6" s="3">
        <v>1</v>
      </c>
      <c r="B6" s="16" t="str">
        <f>IF(ISNA(MATCH(CONCATENATE(B$4,$A6),'2k - Výsledková listina'!$V:$V,0)),"",INDEX('2k - Výsledková listina'!$M:$M,MATCH(CONCATENATE(B$4,$A6),'2k - Výsledková listina'!$V:$V,0),1))</f>
        <v/>
      </c>
      <c r="C6" s="47" t="str">
        <f>IF(ISNA(MATCH(CONCATENATE(B$4,$A6),'2k - Výsledková listina'!$V:$V,0)),"",INDEX('2k - Výsledková listina'!$W:$W,MATCH(CONCATENATE(B$4,$A6),'2k - Výsledková listina'!$V:$V,0),1))</f>
        <v/>
      </c>
      <c r="D6" s="221"/>
      <c r="E6" s="224"/>
      <c r="F6" s="223"/>
      <c r="G6" s="48" t="str">
        <f t="shared" ref="G6:G17" si="0">IF(D6="","",RANK(D6,D$6:D$17,0)+(COUNT(D$6:D$17)+1-RANK(D6,D$6:D$17,0)-RANK(D6,D$6:D$17,1))/2+F6)</f>
        <v/>
      </c>
      <c r="H6" s="68"/>
      <c r="I6" s="16" t="str">
        <f>IF(ISNA(MATCH(CONCATENATE(I$4,$A6),'2k - Výsledková listina'!$V:$V,0)),"",INDEX('2k - Výsledková listina'!$M:$M,MATCH(CONCATENATE(I$4,$A6),'2k - Výsledková listina'!$V:$V,0),1))</f>
        <v/>
      </c>
      <c r="J6" s="47" t="str">
        <f>IF(ISNA(MATCH(CONCATENATE(I$4,$A6),'2k - Výsledková listina'!$V:$V,0)),"",INDEX('2k - Výsledková listina'!$W:$W,MATCH(CONCATENATE(I$4,$A6),'2k - Výsledková listina'!$V:$V,0),1))</f>
        <v/>
      </c>
      <c r="K6" s="221"/>
      <c r="L6" s="224"/>
      <c r="M6" s="223"/>
      <c r="N6" s="48" t="str">
        <f t="shared" ref="N6:N17" si="1">IF(K6="","",RANK(K6,K$6:K$17,0)+(COUNT(K$6:K$17)+1-RANK(K6,K$6:K$17,0)-RANK(K6,K$6:K$17,1))/2+M6)</f>
        <v/>
      </c>
      <c r="O6" s="68"/>
      <c r="P6" s="16" t="str">
        <f>IF(ISNA(MATCH(CONCATENATE(P$4,$A6),'2k - Výsledková listina'!$V:$V,0)),"",INDEX('2k - Výsledková listina'!$M:$M,MATCH(CONCATENATE(P$4,$A6),'2k - Výsledková listina'!$V:$V,0),1))</f>
        <v/>
      </c>
      <c r="Q6" s="47" t="str">
        <f>IF(ISNA(MATCH(CONCATENATE(P$4,$A6),'2k - Výsledková listina'!$V:$V,0)),"",INDEX('2k - Výsledková listina'!$W:$W,MATCH(CONCATENATE(P$4,$A6),'2k - Výsledková listina'!$V:$V,0),1))</f>
        <v/>
      </c>
      <c r="R6" s="221"/>
      <c r="S6" s="224"/>
      <c r="T6" s="223"/>
      <c r="U6" s="48" t="str">
        <f t="shared" ref="U6:U17" si="2">IF(R6="","",RANK(R6,R$6:R$17,0)+(COUNT(R$6:R$17)+1-RANK(R6,R$6:R$17,0)-RANK(R6,R$6:R$17,1))/2+T6)</f>
        <v/>
      </c>
      <c r="V6" s="68"/>
      <c r="W6" s="16" t="str">
        <f>IF(ISNA(MATCH(CONCATENATE(W$4,$A6),'2k - Výsledková listina'!$V:$V,0)),"",INDEX('2k - Výsledková listina'!$M:$M,MATCH(CONCATENATE(W$4,$A6),'2k - Výsledková listina'!$V:$V,0),1))</f>
        <v/>
      </c>
      <c r="X6" s="47" t="str">
        <f>IF(ISNA(MATCH(CONCATENATE(W$4,$A6),'2k - Výsledková listina'!$V:$V,0)),"",INDEX('2k - Výsledková listina'!$W:$W,MATCH(CONCATENATE(W$4,$A6),'2k - Výsledková listina'!$V:$V,0),1))</f>
        <v/>
      </c>
      <c r="Y6" s="221"/>
      <c r="Z6" s="224"/>
      <c r="AA6" s="223"/>
      <c r="AB6" s="48" t="str">
        <f t="shared" ref="AB6:AB17" si="3">IF(Y6="","",RANK(Y6,Y$6:Y$17,0)+(COUNT(Y$6:Y$17)+1-RANK(Y6,Y$6:Y$17,0)-RANK(Y6,Y$6:Y$17,1))/2+AA6)</f>
        <v/>
      </c>
      <c r="AC6" s="68"/>
    </row>
    <row r="7" spans="1:29" s="7" customFormat="1" ht="34.5" customHeight="1" x14ac:dyDescent="0.2">
      <c r="A7" s="4">
        <v>2</v>
      </c>
      <c r="B7" s="16" t="str">
        <f>IF(ISNA(MATCH(CONCATENATE(B$4,$A7),'2k - Výsledková listina'!$V:$V,0)),"",INDEX('2k - Výsledková listina'!$M:$M,MATCH(CONCATENATE(B$4,$A7),'2k - Výsledková listina'!$V:$V,0),1))</f>
        <v/>
      </c>
      <c r="C7" s="47" t="str">
        <f>IF(ISNA(MATCH(CONCATENATE(B$4,$A7),'2k - Výsledková listina'!$V:$V,0)),"",INDEX('2k - Výsledková listina'!$W:$W,MATCH(CONCATENATE(B$4,$A7),'2k - Výsledková listina'!$V:$V,0),1))</f>
        <v/>
      </c>
      <c r="D7" s="221"/>
      <c r="E7" s="224"/>
      <c r="F7" s="223"/>
      <c r="G7" s="48" t="str">
        <f t="shared" si="0"/>
        <v/>
      </c>
      <c r="H7" s="69"/>
      <c r="I7" s="16" t="str">
        <f>IF(ISNA(MATCH(CONCATENATE(I$4,$A7),'2k - Výsledková listina'!$V:$V,0)),"",INDEX('2k - Výsledková listina'!$M:$M,MATCH(CONCATENATE(I$4,$A7),'2k - Výsledková listina'!$V:$V,0),1))</f>
        <v/>
      </c>
      <c r="J7" s="47" t="str">
        <f>IF(ISNA(MATCH(CONCATENATE(I$4,$A7),'2k - Výsledková listina'!$V:$V,0)),"",INDEX('2k - Výsledková listina'!$W:$W,MATCH(CONCATENATE(I$4,$A7),'2k - Výsledková listina'!$V:$V,0),1))</f>
        <v/>
      </c>
      <c r="K7" s="221"/>
      <c r="L7" s="224"/>
      <c r="M7" s="223"/>
      <c r="N7" s="48" t="str">
        <f t="shared" si="1"/>
        <v/>
      </c>
      <c r="O7" s="69"/>
      <c r="P7" s="16" t="str">
        <f>IF(ISNA(MATCH(CONCATENATE(P$4,$A7),'2k - Výsledková listina'!$V:$V,0)),"",INDEX('2k - Výsledková listina'!$M:$M,MATCH(CONCATENATE(P$4,$A7),'2k - Výsledková listina'!$V:$V,0),1))</f>
        <v/>
      </c>
      <c r="Q7" s="47" t="str">
        <f>IF(ISNA(MATCH(CONCATENATE(P$4,$A7),'2k - Výsledková listina'!$V:$V,0)),"",INDEX('2k - Výsledková listina'!$W:$W,MATCH(CONCATENATE(P$4,$A7),'2k - Výsledková listina'!$V:$V,0),1))</f>
        <v/>
      </c>
      <c r="R7" s="221"/>
      <c r="S7" s="224"/>
      <c r="T7" s="223"/>
      <c r="U7" s="48" t="str">
        <f t="shared" si="2"/>
        <v/>
      </c>
      <c r="V7" s="69"/>
      <c r="W7" s="16" t="str">
        <f>IF(ISNA(MATCH(CONCATENATE(W$4,$A7),'2k - Výsledková listina'!$V:$V,0)),"",INDEX('2k - Výsledková listina'!$M:$M,MATCH(CONCATENATE(W$4,$A7),'2k - Výsledková listina'!$V:$V,0),1))</f>
        <v/>
      </c>
      <c r="X7" s="47" t="str">
        <f>IF(ISNA(MATCH(CONCATENATE(W$4,$A7),'2k - Výsledková listina'!$V:$V,0)),"",INDEX('2k - Výsledková listina'!$W:$W,MATCH(CONCATENATE(W$4,$A7),'2k - Výsledková listina'!$V:$V,0),1))</f>
        <v/>
      </c>
      <c r="Y7" s="221"/>
      <c r="Z7" s="224"/>
      <c r="AA7" s="223"/>
      <c r="AB7" s="48" t="str">
        <f t="shared" si="3"/>
        <v/>
      </c>
      <c r="AC7" s="69"/>
    </row>
    <row r="8" spans="1:29" s="7" customFormat="1" ht="34.5" customHeight="1" x14ac:dyDescent="0.2">
      <c r="A8" s="4">
        <v>3</v>
      </c>
      <c r="B8" s="16" t="str">
        <f>IF(ISNA(MATCH(CONCATENATE(B$4,$A8),'2k - Výsledková listina'!$V:$V,0)),"",INDEX('2k - Výsledková listina'!$M:$M,MATCH(CONCATENATE(B$4,$A8),'2k - Výsledková listina'!$V:$V,0),1))</f>
        <v/>
      </c>
      <c r="C8" s="47" t="str">
        <f>IF(ISNA(MATCH(CONCATENATE(B$4,$A8),'2k - Výsledková listina'!$V:$V,0)),"",INDEX('2k - Výsledková listina'!$W:$W,MATCH(CONCATENATE(B$4,$A8),'2k - Výsledková listina'!$V:$V,0),1))</f>
        <v/>
      </c>
      <c r="D8" s="221"/>
      <c r="E8" s="224"/>
      <c r="F8" s="223"/>
      <c r="G8" s="48" t="str">
        <f t="shared" si="0"/>
        <v/>
      </c>
      <c r="H8" s="104"/>
      <c r="I8" s="16" t="str">
        <f>IF(ISNA(MATCH(CONCATENATE(I$4,$A8),'2k - Výsledková listina'!$V:$V,0)),"",INDEX('2k - Výsledková listina'!$M:$M,MATCH(CONCATENATE(I$4,$A8),'2k - Výsledková listina'!$V:$V,0),1))</f>
        <v/>
      </c>
      <c r="J8" s="47" t="str">
        <f>IF(ISNA(MATCH(CONCATENATE(I$4,$A8),'2k - Výsledková listina'!$V:$V,0)),"",INDEX('2k - Výsledková listina'!$W:$W,MATCH(CONCATENATE(I$4,$A8),'2k - Výsledková listina'!$V:$V,0),1))</f>
        <v/>
      </c>
      <c r="K8" s="221"/>
      <c r="L8" s="224"/>
      <c r="M8" s="223"/>
      <c r="N8" s="48" t="str">
        <f t="shared" si="1"/>
        <v/>
      </c>
      <c r="O8" s="104"/>
      <c r="P8" s="16" t="str">
        <f>IF(ISNA(MATCH(CONCATENATE(P$4,$A8),'2k - Výsledková listina'!$V:$V,0)),"",INDEX('2k - Výsledková listina'!$M:$M,MATCH(CONCATENATE(P$4,$A8),'2k - Výsledková listina'!$V:$V,0),1))</f>
        <v/>
      </c>
      <c r="Q8" s="47" t="str">
        <f>IF(ISNA(MATCH(CONCATENATE(P$4,$A8),'2k - Výsledková listina'!$V:$V,0)),"",INDEX('2k - Výsledková listina'!$W:$W,MATCH(CONCATENATE(P$4,$A8),'2k - Výsledková listina'!$V:$V,0),1))</f>
        <v/>
      </c>
      <c r="R8" s="221"/>
      <c r="S8" s="224"/>
      <c r="T8" s="223"/>
      <c r="U8" s="48" t="str">
        <f t="shared" si="2"/>
        <v/>
      </c>
      <c r="V8" s="104"/>
      <c r="W8" s="16" t="str">
        <f>IF(ISNA(MATCH(CONCATENATE(W$4,$A8),'2k - Výsledková listina'!$V:$V,0)),"",INDEX('2k - Výsledková listina'!$M:$M,MATCH(CONCATENATE(W$4,$A8),'2k - Výsledková listina'!$V:$V,0),1))</f>
        <v/>
      </c>
      <c r="X8" s="47" t="str">
        <f>IF(ISNA(MATCH(CONCATENATE(W$4,$A8),'2k - Výsledková listina'!$V:$V,0)),"",INDEX('2k - Výsledková listina'!$W:$W,MATCH(CONCATENATE(W$4,$A8),'2k - Výsledková listina'!$V:$V,0),1))</f>
        <v/>
      </c>
      <c r="Y8" s="221"/>
      <c r="Z8" s="224"/>
      <c r="AA8" s="223"/>
      <c r="AB8" s="48" t="str">
        <f t="shared" si="3"/>
        <v/>
      </c>
      <c r="AC8" s="104"/>
    </row>
    <row r="9" spans="1:29" s="7" customFormat="1" ht="34.5" customHeight="1" x14ac:dyDescent="0.2">
      <c r="A9" s="4">
        <v>4</v>
      </c>
      <c r="B9" s="16" t="str">
        <f>IF(ISNA(MATCH(CONCATENATE(B$4,$A9),'2k - Výsledková listina'!$V:$V,0)),"",INDEX('2k - Výsledková listina'!$M:$M,MATCH(CONCATENATE(B$4,$A9),'2k - Výsledková listina'!$V:$V,0),1))</f>
        <v/>
      </c>
      <c r="C9" s="47" t="str">
        <f>IF(ISNA(MATCH(CONCATENATE(B$4,$A9),'2k - Výsledková listina'!$V:$V,0)),"",INDEX('2k - Výsledková listina'!$W:$W,MATCH(CONCATENATE(B$4,$A9),'2k - Výsledková listina'!$V:$V,0),1))</f>
        <v/>
      </c>
      <c r="D9" s="221"/>
      <c r="E9" s="224"/>
      <c r="F9" s="223"/>
      <c r="G9" s="48" t="str">
        <f t="shared" si="0"/>
        <v/>
      </c>
      <c r="H9" s="69"/>
      <c r="I9" s="16" t="str">
        <f>IF(ISNA(MATCH(CONCATENATE(I$4,$A9),'2k - Výsledková listina'!$V:$V,0)),"",INDEX('2k - Výsledková listina'!$M:$M,MATCH(CONCATENATE(I$4,$A9),'2k - Výsledková listina'!$V:$V,0),1))</f>
        <v/>
      </c>
      <c r="J9" s="47" t="str">
        <f>IF(ISNA(MATCH(CONCATENATE(I$4,$A9),'2k - Výsledková listina'!$V:$V,0)),"",INDEX('2k - Výsledková listina'!$W:$W,MATCH(CONCATENATE(I$4,$A9),'2k - Výsledková listina'!$V:$V,0),1))</f>
        <v/>
      </c>
      <c r="K9" s="221"/>
      <c r="L9" s="224"/>
      <c r="M9" s="223"/>
      <c r="N9" s="48" t="str">
        <f t="shared" si="1"/>
        <v/>
      </c>
      <c r="O9" s="69"/>
      <c r="P9" s="16" t="str">
        <f>IF(ISNA(MATCH(CONCATENATE(P$4,$A9),'2k - Výsledková listina'!$V:$V,0)),"",INDEX('2k - Výsledková listina'!$M:$M,MATCH(CONCATENATE(P$4,$A9),'2k - Výsledková listina'!$V:$V,0),1))</f>
        <v/>
      </c>
      <c r="Q9" s="47" t="str">
        <f>IF(ISNA(MATCH(CONCATENATE(P$4,$A9),'2k - Výsledková listina'!$V:$V,0)),"",INDEX('2k - Výsledková listina'!$W:$W,MATCH(CONCATENATE(P$4,$A9),'2k - Výsledková listina'!$V:$V,0),1))</f>
        <v/>
      </c>
      <c r="R9" s="221"/>
      <c r="S9" s="224"/>
      <c r="T9" s="223"/>
      <c r="U9" s="48" t="str">
        <f t="shared" si="2"/>
        <v/>
      </c>
      <c r="V9" s="69"/>
      <c r="W9" s="16" t="str">
        <f>IF(ISNA(MATCH(CONCATENATE(W$4,$A9),'2k - Výsledková listina'!$V:$V,0)),"",INDEX('2k - Výsledková listina'!$M:$M,MATCH(CONCATENATE(W$4,$A9),'2k - Výsledková listina'!$V:$V,0),1))</f>
        <v/>
      </c>
      <c r="X9" s="47" t="str">
        <f>IF(ISNA(MATCH(CONCATENATE(W$4,$A9),'2k - Výsledková listina'!$V:$V,0)),"",INDEX('2k - Výsledková listina'!$W:$W,MATCH(CONCATENATE(W$4,$A9),'2k - Výsledková listina'!$V:$V,0),1))</f>
        <v/>
      </c>
      <c r="Y9" s="221"/>
      <c r="Z9" s="224"/>
      <c r="AA9" s="223"/>
      <c r="AB9" s="48" t="str">
        <f t="shared" si="3"/>
        <v/>
      </c>
      <c r="AC9" s="69"/>
    </row>
    <row r="10" spans="1:29" s="7" customFormat="1" ht="34.5" customHeight="1" x14ac:dyDescent="0.2">
      <c r="A10" s="4">
        <v>5</v>
      </c>
      <c r="B10" s="16" t="str">
        <f>IF(ISNA(MATCH(CONCATENATE(B$4,$A10),'2k - Výsledková listina'!$V:$V,0)),"",INDEX('2k - Výsledková listina'!$M:$M,MATCH(CONCATENATE(B$4,$A10),'2k - Výsledková listina'!$V:$V,0),1))</f>
        <v/>
      </c>
      <c r="C10" s="47" t="str">
        <f>IF(ISNA(MATCH(CONCATENATE(B$4,$A10),'2k - Výsledková listina'!$V:$V,0)),"",INDEX('2k - Výsledková listina'!$W:$W,MATCH(CONCATENATE(B$4,$A10),'2k - Výsledková listina'!$V:$V,0),1))</f>
        <v/>
      </c>
      <c r="D10" s="221"/>
      <c r="E10" s="224"/>
      <c r="F10" s="223"/>
      <c r="G10" s="48" t="str">
        <f t="shared" si="0"/>
        <v/>
      </c>
      <c r="H10" s="69"/>
      <c r="I10" s="16" t="str">
        <f>IF(ISNA(MATCH(CONCATENATE(I$4,$A10),'2k - Výsledková listina'!$V:$V,0)),"",INDEX('2k - Výsledková listina'!$M:$M,MATCH(CONCATENATE(I$4,$A10),'2k - Výsledková listina'!$V:$V,0),1))</f>
        <v/>
      </c>
      <c r="J10" s="47" t="str">
        <f>IF(ISNA(MATCH(CONCATENATE(I$4,$A10),'2k - Výsledková listina'!$V:$V,0)),"",INDEX('2k - Výsledková listina'!$W:$W,MATCH(CONCATENATE(I$4,$A10),'2k - Výsledková listina'!$V:$V,0),1))</f>
        <v/>
      </c>
      <c r="K10" s="221"/>
      <c r="L10" s="224"/>
      <c r="M10" s="223"/>
      <c r="N10" s="48" t="str">
        <f t="shared" si="1"/>
        <v/>
      </c>
      <c r="O10" s="69"/>
      <c r="P10" s="16" t="str">
        <f>IF(ISNA(MATCH(CONCATENATE(P$4,$A10),'2k - Výsledková listina'!$V:$V,0)),"",INDEX('2k - Výsledková listina'!$M:$M,MATCH(CONCATENATE(P$4,$A10),'2k - Výsledková listina'!$V:$V,0),1))</f>
        <v/>
      </c>
      <c r="Q10" s="47" t="str">
        <f>IF(ISNA(MATCH(CONCATENATE(P$4,$A10),'2k - Výsledková listina'!$V:$V,0)),"",INDEX('2k - Výsledková listina'!$W:$W,MATCH(CONCATENATE(P$4,$A10),'2k - Výsledková listina'!$V:$V,0),1))</f>
        <v/>
      </c>
      <c r="R10" s="221"/>
      <c r="S10" s="224"/>
      <c r="T10" s="223"/>
      <c r="U10" s="48" t="str">
        <f t="shared" si="2"/>
        <v/>
      </c>
      <c r="V10" s="69"/>
      <c r="W10" s="16" t="str">
        <f>IF(ISNA(MATCH(CONCATENATE(W$4,$A10),'2k - Výsledková listina'!$V:$V,0)),"",INDEX('2k - Výsledková listina'!$M:$M,MATCH(CONCATENATE(W$4,$A10),'2k - Výsledková listina'!$V:$V,0),1))</f>
        <v/>
      </c>
      <c r="X10" s="47" t="str">
        <f>IF(ISNA(MATCH(CONCATENATE(W$4,$A10),'2k - Výsledková listina'!$V:$V,0)),"",INDEX('2k - Výsledková listina'!$W:$W,MATCH(CONCATENATE(W$4,$A10),'2k - Výsledková listina'!$V:$V,0),1))</f>
        <v/>
      </c>
      <c r="Y10" s="221"/>
      <c r="Z10" s="224"/>
      <c r="AA10" s="223"/>
      <c r="AB10" s="48" t="str">
        <f t="shared" si="3"/>
        <v/>
      </c>
      <c r="AC10" s="69"/>
    </row>
    <row r="11" spans="1:29" s="7" customFormat="1" ht="34.5" customHeight="1" x14ac:dyDescent="0.2">
      <c r="A11" s="4">
        <v>6</v>
      </c>
      <c r="B11" s="16" t="str">
        <f>IF(ISNA(MATCH(CONCATENATE(B$4,$A11),'2k - Výsledková listina'!$V:$V,0)),"",INDEX('2k - Výsledková listina'!$M:$M,MATCH(CONCATENATE(B$4,$A11),'2k - Výsledková listina'!$V:$V,0),1))</f>
        <v/>
      </c>
      <c r="C11" s="47" t="str">
        <f>IF(ISNA(MATCH(CONCATENATE(B$4,$A11),'2k - Výsledková listina'!$V:$V,0)),"",INDEX('2k - Výsledková listina'!$W:$W,MATCH(CONCATENATE(B$4,$A11),'2k - Výsledková listina'!$V:$V,0),1))</f>
        <v/>
      </c>
      <c r="D11" s="221"/>
      <c r="E11" s="224"/>
      <c r="F11" s="223"/>
      <c r="G11" s="48" t="str">
        <f t="shared" si="0"/>
        <v/>
      </c>
      <c r="H11" s="69"/>
      <c r="I11" s="16" t="str">
        <f>IF(ISNA(MATCH(CONCATENATE(I$4,$A11),'2k - Výsledková listina'!$V:$V,0)),"",INDEX('2k - Výsledková listina'!$M:$M,MATCH(CONCATENATE(I$4,$A11),'2k - Výsledková listina'!$V:$V,0),1))</f>
        <v/>
      </c>
      <c r="J11" s="47" t="str">
        <f>IF(ISNA(MATCH(CONCATENATE(I$4,$A11),'2k - Výsledková listina'!$V:$V,0)),"",INDEX('2k - Výsledková listina'!$W:$W,MATCH(CONCATENATE(I$4,$A11),'2k - Výsledková listina'!$V:$V,0),1))</f>
        <v/>
      </c>
      <c r="K11" s="221"/>
      <c r="L11" s="224"/>
      <c r="M11" s="223"/>
      <c r="N11" s="48" t="str">
        <f t="shared" si="1"/>
        <v/>
      </c>
      <c r="O11" s="69"/>
      <c r="P11" s="16" t="str">
        <f>IF(ISNA(MATCH(CONCATENATE(P$4,$A11),'2k - Výsledková listina'!$V:$V,0)),"",INDEX('2k - Výsledková listina'!$M:$M,MATCH(CONCATENATE(P$4,$A11),'2k - Výsledková listina'!$V:$V,0),1))</f>
        <v/>
      </c>
      <c r="Q11" s="47" t="str">
        <f>IF(ISNA(MATCH(CONCATENATE(P$4,$A11),'2k - Výsledková listina'!$V:$V,0)),"",INDEX('2k - Výsledková listina'!$W:$W,MATCH(CONCATENATE(P$4,$A11),'2k - Výsledková listina'!$V:$V,0),1))</f>
        <v/>
      </c>
      <c r="R11" s="221"/>
      <c r="S11" s="224"/>
      <c r="T11" s="223"/>
      <c r="U11" s="48" t="str">
        <f t="shared" si="2"/>
        <v/>
      </c>
      <c r="V11" s="69"/>
      <c r="W11" s="16" t="str">
        <f>IF(ISNA(MATCH(CONCATENATE(W$4,$A11),'2k - Výsledková listina'!$V:$V,0)),"",INDEX('2k - Výsledková listina'!$M:$M,MATCH(CONCATENATE(W$4,$A11),'2k - Výsledková listina'!$V:$V,0),1))</f>
        <v/>
      </c>
      <c r="X11" s="47" t="str">
        <f>IF(ISNA(MATCH(CONCATENATE(W$4,$A11),'2k - Výsledková listina'!$V:$V,0)),"",INDEX('2k - Výsledková listina'!$W:$W,MATCH(CONCATENATE(W$4,$A11),'2k - Výsledková listina'!$V:$V,0),1))</f>
        <v/>
      </c>
      <c r="Y11" s="221"/>
      <c r="Z11" s="224"/>
      <c r="AA11" s="223"/>
      <c r="AB11" s="48" t="str">
        <f t="shared" si="3"/>
        <v/>
      </c>
      <c r="AC11" s="69"/>
    </row>
    <row r="12" spans="1:29" s="7" customFormat="1" ht="34.5" customHeight="1" x14ac:dyDescent="0.2">
      <c r="A12" s="4">
        <v>7</v>
      </c>
      <c r="B12" s="16" t="str">
        <f>IF(ISNA(MATCH(CONCATENATE(B$4,$A12),'2k - Výsledková listina'!$V:$V,0)),"",INDEX('2k - Výsledková listina'!$M:$M,MATCH(CONCATENATE(B$4,$A12),'2k - Výsledková listina'!$V:$V,0),1))</f>
        <v/>
      </c>
      <c r="C12" s="47" t="str">
        <f>IF(ISNA(MATCH(CONCATENATE(B$4,$A12),'2k - Výsledková listina'!$V:$V,0)),"",INDEX('2k - Výsledková listina'!$W:$W,MATCH(CONCATENATE(B$4,$A12),'2k - Výsledková listina'!$V:$V,0),1))</f>
        <v/>
      </c>
      <c r="D12" s="221"/>
      <c r="E12" s="224"/>
      <c r="F12" s="223"/>
      <c r="G12" s="48" t="str">
        <f t="shared" si="0"/>
        <v/>
      </c>
      <c r="H12" s="69"/>
      <c r="I12" s="16" t="str">
        <f>IF(ISNA(MATCH(CONCATENATE(I$4,$A12),'2k - Výsledková listina'!$V:$V,0)),"",INDEX('2k - Výsledková listina'!$M:$M,MATCH(CONCATENATE(I$4,$A12),'2k - Výsledková listina'!$V:$V,0),1))</f>
        <v/>
      </c>
      <c r="J12" s="47" t="str">
        <f>IF(ISNA(MATCH(CONCATENATE(I$4,$A12),'2k - Výsledková listina'!$V:$V,0)),"",INDEX('2k - Výsledková listina'!$W:$W,MATCH(CONCATENATE(I$4,$A12),'2k - Výsledková listina'!$V:$V,0),1))</f>
        <v/>
      </c>
      <c r="K12" s="221"/>
      <c r="L12" s="224"/>
      <c r="M12" s="223"/>
      <c r="N12" s="48" t="str">
        <f t="shared" si="1"/>
        <v/>
      </c>
      <c r="O12" s="69"/>
      <c r="P12" s="16" t="str">
        <f>IF(ISNA(MATCH(CONCATENATE(P$4,$A12),'2k - Výsledková listina'!$V:$V,0)),"",INDEX('2k - Výsledková listina'!$M:$M,MATCH(CONCATENATE(P$4,$A12),'2k - Výsledková listina'!$V:$V,0),1))</f>
        <v/>
      </c>
      <c r="Q12" s="47" t="str">
        <f>IF(ISNA(MATCH(CONCATENATE(P$4,$A12),'2k - Výsledková listina'!$V:$V,0)),"",INDEX('2k - Výsledková listina'!$W:$W,MATCH(CONCATENATE(P$4,$A12),'2k - Výsledková listina'!$V:$V,0),1))</f>
        <v/>
      </c>
      <c r="R12" s="221"/>
      <c r="S12" s="224"/>
      <c r="T12" s="223"/>
      <c r="U12" s="48" t="str">
        <f t="shared" si="2"/>
        <v/>
      </c>
      <c r="V12" s="69"/>
      <c r="W12" s="16" t="str">
        <f>IF(ISNA(MATCH(CONCATENATE(W$4,$A12),'2k - Výsledková listina'!$V:$V,0)),"",INDEX('2k - Výsledková listina'!$M:$M,MATCH(CONCATENATE(W$4,$A12),'2k - Výsledková listina'!$V:$V,0),1))</f>
        <v/>
      </c>
      <c r="X12" s="47" t="str">
        <f>IF(ISNA(MATCH(CONCATENATE(W$4,$A12),'2k - Výsledková listina'!$V:$V,0)),"",INDEX('2k - Výsledková listina'!$W:$W,MATCH(CONCATENATE(W$4,$A12),'2k - Výsledková listina'!$V:$V,0),1))</f>
        <v/>
      </c>
      <c r="Y12" s="221"/>
      <c r="Z12" s="224"/>
      <c r="AA12" s="223"/>
      <c r="AB12" s="48" t="str">
        <f t="shared" si="3"/>
        <v/>
      </c>
      <c r="AC12" s="69"/>
    </row>
    <row r="13" spans="1:29" s="7" customFormat="1" ht="34.5" customHeight="1" x14ac:dyDescent="0.2">
      <c r="A13" s="4">
        <v>8</v>
      </c>
      <c r="B13" s="16" t="str">
        <f>IF(ISNA(MATCH(CONCATENATE(B$4,$A13),'2k - Výsledková listina'!$V:$V,0)),"",INDEX('2k - Výsledková listina'!$M:$M,MATCH(CONCATENATE(B$4,$A13),'2k - Výsledková listina'!$V:$V,0),1))</f>
        <v/>
      </c>
      <c r="C13" s="47" t="str">
        <f>IF(ISNA(MATCH(CONCATENATE(B$4,$A13),'2k - Výsledková listina'!$V:$V,0)),"",INDEX('2k - Výsledková listina'!$W:$W,MATCH(CONCATENATE(B$4,$A13),'2k - Výsledková listina'!$V:$V,0),1))</f>
        <v/>
      </c>
      <c r="D13" s="221"/>
      <c r="E13" s="224"/>
      <c r="F13" s="223"/>
      <c r="G13" s="48" t="str">
        <f t="shared" si="0"/>
        <v/>
      </c>
      <c r="H13" s="69"/>
      <c r="I13" s="16" t="str">
        <f>IF(ISNA(MATCH(CONCATENATE(I$4,$A13),'2k - Výsledková listina'!$V:$V,0)),"",INDEX('2k - Výsledková listina'!$M:$M,MATCH(CONCATENATE(I$4,$A13),'2k - Výsledková listina'!$V:$V,0),1))</f>
        <v/>
      </c>
      <c r="J13" s="47" t="str">
        <f>IF(ISNA(MATCH(CONCATENATE(I$4,$A13),'2k - Výsledková listina'!$V:$V,0)),"",INDEX('2k - Výsledková listina'!$W:$W,MATCH(CONCATENATE(I$4,$A13),'2k - Výsledková listina'!$V:$V,0),1))</f>
        <v/>
      </c>
      <c r="K13" s="221"/>
      <c r="L13" s="224"/>
      <c r="M13" s="225"/>
      <c r="N13" s="48" t="str">
        <f t="shared" si="1"/>
        <v/>
      </c>
      <c r="O13" s="69"/>
      <c r="P13" s="16" t="str">
        <f>IF(ISNA(MATCH(CONCATENATE(P$4,$A13),'2k - Výsledková listina'!$V:$V,0)),"",INDEX('2k - Výsledková listina'!$M:$M,MATCH(CONCATENATE(P$4,$A13),'2k - Výsledková listina'!$V:$V,0),1))</f>
        <v/>
      </c>
      <c r="Q13" s="47" t="str">
        <f>IF(ISNA(MATCH(CONCATENATE(P$4,$A13),'2k - Výsledková listina'!$V:$V,0)),"",INDEX('2k - Výsledková listina'!$W:$W,MATCH(CONCATENATE(P$4,$A13),'2k - Výsledková listina'!$V:$V,0),1))</f>
        <v/>
      </c>
      <c r="R13" s="221"/>
      <c r="S13" s="224"/>
      <c r="T13" s="223"/>
      <c r="U13" s="48" t="str">
        <f t="shared" si="2"/>
        <v/>
      </c>
      <c r="V13" s="69"/>
      <c r="W13" s="16" t="str">
        <f>IF(ISNA(MATCH(CONCATENATE(W$4,$A13),'2k - Výsledková listina'!$V:$V,0)),"",INDEX('2k - Výsledková listina'!$M:$M,MATCH(CONCATENATE(W$4,$A13),'2k - Výsledková listina'!$V:$V,0),1))</f>
        <v/>
      </c>
      <c r="X13" s="47" t="str">
        <f>IF(ISNA(MATCH(CONCATENATE(W$4,$A13),'2k - Výsledková listina'!$V:$V,0)),"",INDEX('2k - Výsledková listina'!$W:$W,MATCH(CONCATENATE(W$4,$A13),'2k - Výsledková listina'!$V:$V,0),1))</f>
        <v/>
      </c>
      <c r="Y13" s="221"/>
      <c r="Z13" s="224"/>
      <c r="AA13" s="223"/>
      <c r="AB13" s="48" t="str">
        <f t="shared" si="3"/>
        <v/>
      </c>
      <c r="AC13" s="69"/>
    </row>
    <row r="14" spans="1:29" s="7" customFormat="1" ht="34.5" customHeight="1" x14ac:dyDescent="0.2">
      <c r="A14" s="4">
        <v>9</v>
      </c>
      <c r="B14" s="16" t="str">
        <f>IF(ISNA(MATCH(CONCATENATE(B$4,$A14),'2k - Výsledková listina'!$V:$V,0)),"",INDEX('2k - Výsledková listina'!$M:$M,MATCH(CONCATENATE(B$4,$A14),'2k - Výsledková listina'!$V:$V,0),1))</f>
        <v/>
      </c>
      <c r="C14" s="47" t="str">
        <f>IF(ISNA(MATCH(CONCATENATE(B$4,$A14),'2k - Výsledková listina'!$V:$V,0)),"",INDEX('2k - Výsledková listina'!$W:$W,MATCH(CONCATENATE(B$4,$A14),'2k - Výsledková listina'!$V:$V,0),1))</f>
        <v/>
      </c>
      <c r="D14" s="221"/>
      <c r="E14" s="224"/>
      <c r="F14" s="223"/>
      <c r="G14" s="107" t="str">
        <f t="shared" si="0"/>
        <v/>
      </c>
      <c r="H14" s="108"/>
      <c r="I14" s="16" t="str">
        <f>IF(ISNA(MATCH(CONCATENATE(I$4,$A14),'2k - Výsledková listina'!$V:$V,0)),"",INDEX('2k - Výsledková listina'!$M:$M,MATCH(CONCATENATE(I$4,$A14),'2k - Výsledková listina'!$V:$V,0),1))</f>
        <v/>
      </c>
      <c r="J14" s="47" t="str">
        <f>IF(ISNA(MATCH(CONCATENATE(I$4,$A14),'2k - Výsledková listina'!$V:$V,0)),"",INDEX('2k - Výsledková listina'!$W:$W,MATCH(CONCATENATE(I$4,$A14),'2k - Výsledková listina'!$V:$V,0),1))</f>
        <v/>
      </c>
      <c r="K14" s="221"/>
      <c r="L14" s="224"/>
      <c r="M14" s="223"/>
      <c r="N14" s="107" t="str">
        <f t="shared" si="1"/>
        <v/>
      </c>
      <c r="O14" s="108"/>
      <c r="P14" s="16" t="str">
        <f>IF(ISNA(MATCH(CONCATENATE(P$4,$A14),'2k - Výsledková listina'!$V:$V,0)),"",INDEX('2k - Výsledková listina'!$M:$M,MATCH(CONCATENATE(P$4,$A14),'2k - Výsledková listina'!$V:$V,0),1))</f>
        <v/>
      </c>
      <c r="Q14" s="47" t="str">
        <f>IF(ISNA(MATCH(CONCATENATE(P$4,$A14),'2k - Výsledková listina'!$V:$V,0)),"",INDEX('2k - Výsledková listina'!$W:$W,MATCH(CONCATENATE(P$4,$A14),'2k - Výsledková listina'!$V:$V,0),1))</f>
        <v/>
      </c>
      <c r="R14" s="221"/>
      <c r="S14" s="224"/>
      <c r="T14" s="223"/>
      <c r="U14" s="107" t="str">
        <f t="shared" si="2"/>
        <v/>
      </c>
      <c r="V14" s="108"/>
      <c r="W14" s="16" t="str">
        <f>IF(ISNA(MATCH(CONCATENATE(W$4,$A14),'2k - Výsledková listina'!$V:$V,0)),"",INDEX('2k - Výsledková listina'!$M:$M,MATCH(CONCATENATE(W$4,$A14),'2k - Výsledková listina'!$V:$V,0),1))</f>
        <v/>
      </c>
      <c r="X14" s="47" t="str">
        <f>IF(ISNA(MATCH(CONCATENATE(W$4,$A14),'2k - Výsledková listina'!$V:$V,0)),"",INDEX('2k - Výsledková listina'!$W:$W,MATCH(CONCATENATE(W$4,$A14),'2k - Výsledková listina'!$V:$V,0),1))</f>
        <v/>
      </c>
      <c r="Y14" s="221"/>
      <c r="Z14" s="224"/>
      <c r="AA14" s="223"/>
      <c r="AB14" s="107" t="str">
        <f t="shared" si="3"/>
        <v/>
      </c>
      <c r="AC14" s="108"/>
    </row>
    <row r="15" spans="1:29" s="7" customFormat="1" ht="34.5" customHeight="1" x14ac:dyDescent="0.2">
      <c r="A15" s="4">
        <v>10</v>
      </c>
      <c r="B15" s="16" t="str">
        <f>IF(ISNA(MATCH(CONCATENATE(B$4,$A15),'2k - Výsledková listina'!$V:$V,0)),"",INDEX('2k - Výsledková listina'!$M:$M,MATCH(CONCATENATE(B$4,$A15),'2k - Výsledková listina'!$V:$V,0),1))</f>
        <v/>
      </c>
      <c r="C15" s="47" t="str">
        <f>IF(ISNA(MATCH(CONCATENATE(B$4,$A15),'2k - Výsledková listina'!$V:$V,0)),"",INDEX('2k - Výsledková listina'!$W:$W,MATCH(CONCATENATE(B$4,$A15),'2k - Výsledková listina'!$V:$V,0),1))</f>
        <v/>
      </c>
      <c r="D15" s="221"/>
      <c r="E15" s="224"/>
      <c r="F15" s="223"/>
      <c r="G15" s="48" t="str">
        <f t="shared" si="0"/>
        <v/>
      </c>
      <c r="H15" s="69"/>
      <c r="I15" s="16" t="str">
        <f>IF(ISNA(MATCH(CONCATENATE(I$4,$A15),'2k - Výsledková listina'!$V:$V,0)),"",INDEX('2k - Výsledková listina'!$M:$M,MATCH(CONCATENATE(I$4,$A15),'2k - Výsledková listina'!$V:$V,0),1))</f>
        <v/>
      </c>
      <c r="J15" s="47" t="str">
        <f>IF(ISNA(MATCH(CONCATENATE(I$4,$A15),'2k - Výsledková listina'!$V:$V,0)),"",INDEX('2k - Výsledková listina'!$W:$W,MATCH(CONCATENATE(I$4,$A15),'2k - Výsledková listina'!$V:$V,0),1))</f>
        <v/>
      </c>
      <c r="K15" s="221"/>
      <c r="L15" s="224"/>
      <c r="M15" s="225"/>
      <c r="N15" s="48" t="str">
        <f t="shared" si="1"/>
        <v/>
      </c>
      <c r="O15" s="69"/>
      <c r="P15" s="16" t="str">
        <f>IF(ISNA(MATCH(CONCATENATE(P$4,$A15),'2k - Výsledková listina'!$V:$V,0)),"",INDEX('2k - Výsledková listina'!$M:$M,MATCH(CONCATENATE(P$4,$A15),'2k - Výsledková listina'!$V:$V,0),1))</f>
        <v/>
      </c>
      <c r="Q15" s="47" t="str">
        <f>IF(ISNA(MATCH(CONCATENATE(P$4,$A15),'2k - Výsledková listina'!$V:$V,0)),"",INDEX('2k - Výsledková listina'!$W:$W,MATCH(CONCATENATE(P$4,$A15),'2k - Výsledková listina'!$V:$V,0),1))</f>
        <v/>
      </c>
      <c r="R15" s="221"/>
      <c r="S15" s="224"/>
      <c r="T15" s="223"/>
      <c r="U15" s="48" t="str">
        <f t="shared" si="2"/>
        <v/>
      </c>
      <c r="V15" s="69"/>
      <c r="W15" s="16" t="str">
        <f>IF(ISNA(MATCH(CONCATENATE(W$4,$A15),'2k - Výsledková listina'!$V:$V,0)),"",INDEX('2k - Výsledková listina'!$M:$M,MATCH(CONCATENATE(W$4,$A15),'2k - Výsledková listina'!$V:$V,0),1))</f>
        <v/>
      </c>
      <c r="X15" s="47" t="str">
        <f>IF(ISNA(MATCH(CONCATENATE(W$4,$A15),'2k - Výsledková listina'!$V:$V,0)),"",INDEX('2k - Výsledková listina'!$W:$W,MATCH(CONCATENATE(W$4,$A15),'2k - Výsledková listina'!$V:$V,0),1))</f>
        <v/>
      </c>
      <c r="Y15" s="221"/>
      <c r="Z15" s="224"/>
      <c r="AA15" s="223"/>
      <c r="AB15" s="48" t="str">
        <f t="shared" si="3"/>
        <v/>
      </c>
      <c r="AC15" s="69"/>
    </row>
    <row r="16" spans="1:29" s="7" customFormat="1" ht="34.5" customHeight="1" x14ac:dyDescent="0.2">
      <c r="A16" s="4">
        <v>11</v>
      </c>
      <c r="B16" s="16" t="str">
        <f>IF(ISNA(MATCH(CONCATENATE(B$4,$A16),'2k - Výsledková listina'!$V:$V,0)),"",INDEX('2k - Výsledková listina'!$M:$M,MATCH(CONCATENATE(B$4,$A16),'2k - Výsledková listina'!$V:$V,0),1))</f>
        <v/>
      </c>
      <c r="C16" s="47" t="str">
        <f>IF(ISNA(MATCH(CONCATENATE(B$4,$A16),'2k - Výsledková listina'!$V:$V,0)),"",INDEX('2k - Výsledková listina'!$W:$W,MATCH(CONCATENATE(B$4,$A16),'2k - Výsledková listina'!$V:$V,0),1))</f>
        <v/>
      </c>
      <c r="D16" s="221"/>
      <c r="E16" s="224"/>
      <c r="F16" s="223"/>
      <c r="G16" s="107" t="str">
        <f t="shared" si="0"/>
        <v/>
      </c>
      <c r="H16" s="108"/>
      <c r="I16" s="16" t="str">
        <f>IF(ISNA(MATCH(CONCATENATE(I$4,$A16),'2k - Výsledková listina'!$V:$V,0)),"",INDEX('2k - Výsledková listina'!$M:$M,MATCH(CONCATENATE(I$4,$A16),'2k - Výsledková listina'!$V:$V,0),1))</f>
        <v/>
      </c>
      <c r="J16" s="47" t="str">
        <f>IF(ISNA(MATCH(CONCATENATE(I$4,$A16),'2k - Výsledková listina'!$V:$V,0)),"",INDEX('2k - Výsledková listina'!$W:$W,MATCH(CONCATENATE(I$4,$A16),'2k - Výsledková listina'!$V:$V,0),1))</f>
        <v/>
      </c>
      <c r="K16" s="221"/>
      <c r="L16" s="224"/>
      <c r="M16" s="223"/>
      <c r="N16" s="107" t="str">
        <f t="shared" si="1"/>
        <v/>
      </c>
      <c r="O16" s="108"/>
      <c r="P16" s="16" t="str">
        <f>IF(ISNA(MATCH(CONCATENATE(P$4,$A16),'2k - Výsledková listina'!$V:$V,0)),"",INDEX('2k - Výsledková listina'!$M:$M,MATCH(CONCATENATE(P$4,$A16),'2k - Výsledková listina'!$V:$V,0),1))</f>
        <v/>
      </c>
      <c r="Q16" s="47" t="str">
        <f>IF(ISNA(MATCH(CONCATENATE(P$4,$A16),'2k - Výsledková listina'!$V:$V,0)),"",INDEX('2k - Výsledková listina'!$W:$W,MATCH(CONCATENATE(P$4,$A16),'2k - Výsledková listina'!$V:$V,0),1))</f>
        <v/>
      </c>
      <c r="R16" s="221"/>
      <c r="S16" s="224"/>
      <c r="T16" s="223"/>
      <c r="U16" s="107" t="str">
        <f t="shared" si="2"/>
        <v/>
      </c>
      <c r="V16" s="108"/>
      <c r="W16" s="16" t="str">
        <f>IF(ISNA(MATCH(CONCATENATE(W$4,$A16),'2k - Výsledková listina'!$V:$V,0)),"",INDEX('2k - Výsledková listina'!$M:$M,MATCH(CONCATENATE(W$4,$A16),'2k - Výsledková listina'!$V:$V,0),1))</f>
        <v/>
      </c>
      <c r="X16" s="47" t="str">
        <f>IF(ISNA(MATCH(CONCATENATE(W$4,$A16),'2k - Výsledková listina'!$V:$V,0)),"",INDEX('2k - Výsledková listina'!$W:$W,MATCH(CONCATENATE(W$4,$A16),'2k - Výsledková listina'!$V:$V,0),1))</f>
        <v/>
      </c>
      <c r="Y16" s="221"/>
      <c r="Z16" s="224"/>
      <c r="AA16" s="223"/>
      <c r="AB16" s="107" t="str">
        <f t="shared" si="3"/>
        <v/>
      </c>
      <c r="AC16" s="108"/>
    </row>
    <row r="17" spans="1:29" s="7" customFormat="1" ht="34.5" customHeight="1" x14ac:dyDescent="0.2">
      <c r="A17" s="4">
        <v>12</v>
      </c>
      <c r="B17" s="16" t="str">
        <f>IF(ISNA(MATCH(CONCATENATE(B$4,$A17),'2k - Výsledková listina'!$V:$V,0)),"",INDEX('2k - Výsledková listina'!$M:$M,MATCH(CONCATENATE(B$4,$A17),'2k - Výsledková listina'!$V:$V,0),1))</f>
        <v/>
      </c>
      <c r="C17" s="47" t="str">
        <f>IF(ISNA(MATCH(CONCATENATE(B$4,$A17),'2k - Výsledková listina'!$V:$V,0)),"",INDEX('2k - Výsledková listina'!$W:$W,MATCH(CONCATENATE(B$4,$A17),'2k - Výsledková listina'!$V:$V,0),1))</f>
        <v/>
      </c>
      <c r="D17" s="221"/>
      <c r="E17" s="224"/>
      <c r="F17" s="223"/>
      <c r="G17" s="48" t="str">
        <f t="shared" si="0"/>
        <v/>
      </c>
      <c r="H17" s="69"/>
      <c r="I17" s="16" t="str">
        <f>IF(ISNA(MATCH(CONCATENATE(I$4,$A17),'2k - Výsledková listina'!$V:$V,0)),"",INDEX('2k - Výsledková listina'!$M:$M,MATCH(CONCATENATE(I$4,$A17),'2k - Výsledková listina'!$V:$V,0),1))</f>
        <v/>
      </c>
      <c r="J17" s="47" t="str">
        <f>IF(ISNA(MATCH(CONCATENATE(I$4,$A17),'2k - Výsledková listina'!$V:$V,0)),"",INDEX('2k - Výsledková listina'!$W:$W,MATCH(CONCATENATE(I$4,$A17),'2k - Výsledková listina'!$V:$V,0),1))</f>
        <v/>
      </c>
      <c r="K17" s="221"/>
      <c r="L17" s="224"/>
      <c r="M17" s="223"/>
      <c r="N17" s="48" t="str">
        <f t="shared" si="1"/>
        <v/>
      </c>
      <c r="O17" s="69"/>
      <c r="P17" s="16" t="str">
        <f>IF(ISNA(MATCH(CONCATENATE(P$4,$A17),'2k - Výsledková listina'!$V:$V,0)),"",INDEX('2k - Výsledková listina'!$M:$M,MATCH(CONCATENATE(P$4,$A17),'2k - Výsledková listina'!$V:$V,0),1))</f>
        <v/>
      </c>
      <c r="Q17" s="47" t="str">
        <f>IF(ISNA(MATCH(CONCATENATE(P$4,$A17),'2k - Výsledková listina'!$V:$V,0)),"",INDEX('2k - Výsledková listina'!$W:$W,MATCH(CONCATENATE(P$4,$A17),'2k - Výsledková listina'!$V:$V,0),1))</f>
        <v/>
      </c>
      <c r="R17" s="221"/>
      <c r="S17" s="224"/>
      <c r="T17" s="223"/>
      <c r="U17" s="48" t="str">
        <f t="shared" si="2"/>
        <v/>
      </c>
      <c r="V17" s="69"/>
      <c r="W17" s="16" t="str">
        <f>IF(ISNA(MATCH(CONCATENATE(W$4,$A17),'2k - Výsledková listina'!$V:$V,0)),"",INDEX('2k - Výsledková listina'!$M:$M,MATCH(CONCATENATE(W$4,$A17),'2k - Výsledková listina'!$V:$V,0),1))</f>
        <v/>
      </c>
      <c r="X17" s="47" t="str">
        <f>IF(ISNA(MATCH(CONCATENATE(W$4,$A17),'2k - Výsledková listina'!$V:$V,0)),"",INDEX('2k - Výsledková listina'!$W:$W,MATCH(CONCATENATE(W$4,$A17),'2k - Výsledková listina'!$V:$V,0),1))</f>
        <v/>
      </c>
      <c r="Y17" s="221"/>
      <c r="Z17" s="224"/>
      <c r="AA17" s="223"/>
      <c r="AB17" s="48" t="str">
        <f t="shared" si="3"/>
        <v/>
      </c>
      <c r="AC17" s="69"/>
    </row>
    <row r="18" spans="1:29" x14ac:dyDescent="0.25">
      <c r="H18" s="10"/>
      <c r="O18" s="10"/>
      <c r="V18" s="10"/>
      <c r="AC18" s="10"/>
    </row>
    <row r="19" spans="1:29" x14ac:dyDescent="0.25">
      <c r="B19" s="9"/>
      <c r="C19" s="9"/>
      <c r="I19" s="9"/>
      <c r="J19" s="9"/>
      <c r="P19" s="9"/>
      <c r="Q19" s="9"/>
      <c r="W19" s="9"/>
      <c r="X19" s="9"/>
    </row>
    <row r="20" spans="1:29" x14ac:dyDescent="0.25">
      <c r="B20" s="12"/>
      <c r="C20" s="12"/>
    </row>
  </sheetData>
  <sheetProtection sheet="1" formatCells="0" formatColumns="0" formatRows="0" insertColumns="0" insertRows="0" deleteColumns="0" deleteRows="0" selectLockedCells="1" sort="0"/>
  <mergeCells count="17">
    <mergeCell ref="A3:A5"/>
    <mergeCell ref="B3:H3"/>
    <mergeCell ref="I3:O3"/>
    <mergeCell ref="P3:V3"/>
    <mergeCell ref="W3:AC3"/>
    <mergeCell ref="B4:H4"/>
    <mergeCell ref="I4:O4"/>
    <mergeCell ref="P4:V4"/>
    <mergeCell ref="W4:AC4"/>
    <mergeCell ref="B1:H1"/>
    <mergeCell ref="I1:O1"/>
    <mergeCell ref="P1:V1"/>
    <mergeCell ref="W1:AC1"/>
    <mergeCell ref="B2:H2"/>
    <mergeCell ref="I2:O2"/>
    <mergeCell ref="P2:V2"/>
    <mergeCell ref="W2:AC2"/>
  </mergeCells>
  <conditionalFormatting sqref="D6:F17 K6:M17 R6:T17 Y6:AA17">
    <cfRule type="containsBlanks" dxfId="90" priority="1" stopIfTrue="1">
      <formula>LEN(TRIM(D6))=0</formula>
    </cfRule>
  </conditionalFormatting>
  <printOptions horizontalCentered="1"/>
  <pageMargins left="0.19685039370078741" right="0.19685039370078741" top="0.62992125984251968" bottom="0.39370078740157483" header="0.31496062992125984" footer="0.19685039370078741"/>
  <pageSetup paperSize="9" fitToWidth="0" pageOrder="overThenDown" orientation="portrait" horizontalDpi="4294967293" verticalDpi="4294967293" r:id="rId1"/>
  <headerFooter alignWithMargins="0">
    <oddHeader>&amp;C&amp;"Arial CE,Tučné"&amp;12&amp;A</oddHeader>
    <oddFooter>&amp;CStránka &amp;P z &amp;N&amp;R&amp;F</oddFooter>
  </headerFooter>
  <colBreaks count="3" manualBreakCount="3">
    <brk id="8" max="1048575" man="1"/>
    <brk id="15" max="1048575" man="1"/>
    <brk id="2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pageSetUpPr fitToPage="1"/>
  </sheetPr>
  <dimension ref="A1:AH73"/>
  <sheetViews>
    <sheetView showGridLines="0" view="pageBreakPreview" topLeftCell="A3" zoomScale="90" zoomScaleNormal="100" zoomScaleSheetLayoutView="90" workbookViewId="0">
      <pane xSplit="3" ySplit="2" topLeftCell="D5" activePane="bottomRight" state="frozen"/>
      <selection activeCell="A3" sqref="A3:A4"/>
      <selection pane="topRight" activeCell="A3" sqref="A3:A4"/>
      <selection pane="bottomLeft" activeCell="A3" sqref="A3:A4"/>
      <selection pane="bottomRight" activeCell="A3" sqref="A3:A4"/>
    </sheetView>
  </sheetViews>
  <sheetFormatPr defaultColWidth="9.140625" defaultRowHeight="12.75" x14ac:dyDescent="0.2"/>
  <cols>
    <col min="1" max="1" width="3.28515625" style="18" bestFit="1" customWidth="1"/>
    <col min="2" max="2" width="6.42578125" style="18" bestFit="1" customWidth="1"/>
    <col min="3" max="3" width="5.85546875" style="18" bestFit="1" customWidth="1"/>
    <col min="4" max="4" width="7.140625" style="18" customWidth="1"/>
    <col min="5" max="5" width="4.7109375" style="18" bestFit="1" customWidth="1"/>
    <col min="6" max="6" width="18.85546875" style="61" bestFit="1" customWidth="1"/>
    <col min="7" max="7" width="28.7109375" style="61" bestFit="1" customWidth="1"/>
    <col min="8" max="8" width="6.42578125" style="18" bestFit="1" customWidth="1"/>
    <col min="9" max="9" width="5.85546875" style="18" bestFit="1" customWidth="1"/>
    <col min="10" max="10" width="7.140625" style="18" customWidth="1"/>
    <col min="11" max="11" width="4.7109375" style="18" bestFit="1" customWidth="1"/>
    <col min="12" max="12" width="18.85546875" style="61" bestFit="1" customWidth="1"/>
    <col min="13" max="13" width="28.7109375" style="61" bestFit="1" customWidth="1"/>
    <col min="14" max="33" width="3.85546875" style="18" customWidth="1"/>
    <col min="34" max="34" width="7.5703125" style="18" customWidth="1"/>
    <col min="35" max="147" width="3.85546875" style="18" customWidth="1"/>
    <col min="148" max="16384" width="9.140625" style="18"/>
  </cols>
  <sheetData>
    <row r="1" spans="1:34" ht="15.75" x14ac:dyDescent="0.2">
      <c r="A1" s="381" t="str">
        <f ca="1">CONCATENATE('2k - Základní list'!$E$3," ",'2k - Základní list'!$G$3)</f>
        <v>1. liga 2. kolo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</row>
    <row r="2" spans="1:34" x14ac:dyDescent="0.2">
      <c r="A2" s="382" t="str">
        <f>CONCATENATE("Datum konání: ",'2k - Základní list'!D4," - ",'2k - Základní list'!F4)</f>
        <v xml:space="preserve">Datum konání:  - 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2"/>
      <c r="AD2" s="382"/>
      <c r="AE2" s="382"/>
      <c r="AF2" s="382"/>
      <c r="AG2" s="382"/>
      <c r="AH2" s="382"/>
    </row>
    <row r="3" spans="1:34" s="31" customFormat="1" ht="18" customHeight="1" x14ac:dyDescent="0.2">
      <c r="A3" s="379" t="s">
        <v>53</v>
      </c>
      <c r="B3" s="380" t="s">
        <v>113</v>
      </c>
      <c r="C3" s="380"/>
      <c r="D3" s="380"/>
      <c r="E3" s="380"/>
      <c r="F3" s="380"/>
      <c r="G3" s="380"/>
      <c r="H3" s="380" t="s">
        <v>114</v>
      </c>
      <c r="I3" s="380"/>
      <c r="J3" s="380"/>
      <c r="K3" s="380"/>
      <c r="L3" s="380"/>
      <c r="M3" s="380"/>
    </row>
    <row r="4" spans="1:34" s="31" customFormat="1" ht="18" customHeight="1" x14ac:dyDescent="0.2">
      <c r="A4" s="379"/>
      <c r="B4" s="32" t="s">
        <v>35</v>
      </c>
      <c r="C4" s="32" t="s">
        <v>36</v>
      </c>
      <c r="D4" s="32" t="s">
        <v>1</v>
      </c>
      <c r="E4" s="32" t="s">
        <v>56</v>
      </c>
      <c r="F4" s="33" t="s">
        <v>60</v>
      </c>
      <c r="G4" s="33" t="s">
        <v>48</v>
      </c>
      <c r="H4" s="32" t="s">
        <v>35</v>
      </c>
      <c r="I4" s="32" t="s">
        <v>36</v>
      </c>
      <c r="J4" s="32" t="s">
        <v>1</v>
      </c>
      <c r="K4" s="32" t="s">
        <v>56</v>
      </c>
      <c r="L4" s="33" t="s">
        <v>60</v>
      </c>
      <c r="M4" s="33" t="s">
        <v>48</v>
      </c>
    </row>
    <row r="5" spans="1:34" ht="31.5" customHeight="1" x14ac:dyDescent="0.2">
      <c r="A5" s="34">
        <v>1</v>
      </c>
      <c r="B5" s="32" t="s">
        <v>17</v>
      </c>
      <c r="C5" s="32">
        <v>1</v>
      </c>
      <c r="D5" s="80">
        <f>INDEX('2k - 1. závod'!$A:$BA,$C5+5,INDEX('2k - Základní list'!$B:$B,MATCH($B5,'2k - Základní list'!$A:$A,0),1))</f>
        <v>0</v>
      </c>
      <c r="E5" s="35" t="str">
        <f>INDEX('2k - 1. závod'!$A:$BA,$C5+5,INDEX('2k - Základní list'!$B:$B,MATCH($B5,'2k - Základní list'!$A:$A,0),1)+3)</f>
        <v/>
      </c>
      <c r="F5" s="62" t="str">
        <f>INDEX('2k - 1. závod'!$A:$BA,$C5+5,INDEX('2k - Základní list'!$B:$B,MATCH($B5,'2k - Základní list'!$A:$A,0),1)-2)</f>
        <v/>
      </c>
      <c r="G5" s="138" t="str">
        <f>INDEX('2k - 1. závod'!$A:$BA,$C5+5,INDEX('2k - Základní list'!$B:$B,MATCH($B5,'2k - Základní list'!$A:$A,0),1)-1)</f>
        <v/>
      </c>
      <c r="H5" s="32" t="s">
        <v>17</v>
      </c>
      <c r="I5" s="32">
        <v>1</v>
      </c>
      <c r="J5" s="80">
        <f>INDEX('2k - 2. závod'!$A:$BA,$I5+5,INDEX('2k - Základní list'!$B:$B,MATCH($H5,'2k - Základní list'!$A:$A,0),1))</f>
        <v>0</v>
      </c>
      <c r="K5" s="35" t="str">
        <f>INDEX('2k - 2. závod'!$A:$BA,$I5+5,INDEX('2k - Základní list'!$B:$B,MATCH($H5,'2k - Základní list'!$A:$A,0),1)+3)</f>
        <v/>
      </c>
      <c r="L5" s="62" t="str">
        <f>INDEX('2k - 2. závod'!$A:$BA,$I5+5,INDEX('2k - Základní list'!$B:$B,MATCH($H5,'2k - Základní list'!$A:$A,0),1)-2)</f>
        <v/>
      </c>
      <c r="M5" s="138" t="str">
        <f>INDEX('2k - 2. závod'!$A:$BA,$I5+5,INDEX('2k - Základní list'!$B:$B,MATCH($H5,'2k - Základní list'!$A:$A,0),1)-1)</f>
        <v/>
      </c>
    </row>
    <row r="6" spans="1:34" ht="31.5" customHeight="1" x14ac:dyDescent="0.2">
      <c r="A6" s="34">
        <v>2</v>
      </c>
      <c r="B6" s="32" t="s">
        <v>17</v>
      </c>
      <c r="C6" s="32">
        <v>2</v>
      </c>
      <c r="D6" s="80">
        <f>INDEX('2k - 1. závod'!$A:$BA,$C6+5,INDEX('2k - Základní list'!$B:$B,MATCH($B6,'2k - Základní list'!$A:$A,0),1))</f>
        <v>0</v>
      </c>
      <c r="E6" s="35" t="str">
        <f>INDEX('2k - 1. závod'!$A:$BA,$C6+5,INDEX('2k - Základní list'!$B:$B,MATCH($B6,'2k - Základní list'!$A:$A,0),1)+3)</f>
        <v/>
      </c>
      <c r="F6" s="62" t="str">
        <f>INDEX('2k - 1. závod'!$A:$BA,$C6+5,INDEX('2k - Základní list'!$B:$B,MATCH($B6,'2k - Základní list'!$A:$A,0),1)-2)</f>
        <v/>
      </c>
      <c r="G6" s="138" t="str">
        <f>INDEX('2k - 1. závod'!$A:$BA,$C6+5,INDEX('2k - Základní list'!$B:$B,MATCH($B6,'2k - Základní list'!$A:$A,0),1)-1)</f>
        <v/>
      </c>
      <c r="H6" s="32" t="s">
        <v>17</v>
      </c>
      <c r="I6" s="32">
        <v>2</v>
      </c>
      <c r="J6" s="80">
        <f>INDEX('2k - 2. závod'!$A:$BA,$I6+5,INDEX('2k - Základní list'!$B:$B,MATCH($H6,'2k - Základní list'!$A:$A,0),1))</f>
        <v>0</v>
      </c>
      <c r="K6" s="35" t="str">
        <f>INDEX('2k - 2. závod'!$A:$BA,$I6+5,INDEX('2k - Základní list'!$B:$B,MATCH($H6,'2k - Základní list'!$A:$A,0),1)+3)</f>
        <v/>
      </c>
      <c r="L6" s="62" t="str">
        <f>INDEX('2k - 2. závod'!$A:$BA,$I6+5,INDEX('2k - Základní list'!$B:$B,MATCH($H6,'2k - Základní list'!$A:$A,0),1)-2)</f>
        <v/>
      </c>
      <c r="M6" s="138" t="str">
        <f>INDEX('2k - 2. závod'!$A:$BA,$I6+5,INDEX('2k - Základní list'!$B:$B,MATCH($H6,'2k - Základní list'!$A:$A,0),1)-1)</f>
        <v/>
      </c>
    </row>
    <row r="7" spans="1:34" ht="31.5" customHeight="1" x14ac:dyDescent="0.2">
      <c r="A7" s="34">
        <v>3</v>
      </c>
      <c r="B7" s="32" t="s">
        <v>17</v>
      </c>
      <c r="C7" s="32">
        <v>3</v>
      </c>
      <c r="D7" s="80">
        <f>INDEX('2k - 1. závod'!$A:$BA,$C7+5,INDEX('2k - Základní list'!$B:$B,MATCH($B7,'2k - Základní list'!$A:$A,0),1))</f>
        <v>0</v>
      </c>
      <c r="E7" s="35" t="str">
        <f>INDEX('2k - 1. závod'!$A:$BA,$C7+5,INDEX('2k - Základní list'!$B:$B,MATCH($B7,'2k - Základní list'!$A:$A,0),1)+3)</f>
        <v/>
      </c>
      <c r="F7" s="62" t="str">
        <f>INDEX('2k - 1. závod'!$A:$BA,$C7+5,INDEX('2k - Základní list'!$B:$B,MATCH($B7,'2k - Základní list'!$A:$A,0),1)-2)</f>
        <v/>
      </c>
      <c r="G7" s="138" t="str">
        <f>INDEX('2k - 1. závod'!$A:$BA,$C7+5,INDEX('2k - Základní list'!$B:$B,MATCH($B7,'2k - Základní list'!$A:$A,0),1)-1)</f>
        <v/>
      </c>
      <c r="H7" s="32" t="s">
        <v>17</v>
      </c>
      <c r="I7" s="32">
        <v>3</v>
      </c>
      <c r="J7" s="80">
        <f>INDEX('2k - 2. závod'!$A:$BA,$I7+5,INDEX('2k - Základní list'!$B:$B,MATCH($H7,'2k - Základní list'!$A:$A,0),1))</f>
        <v>0</v>
      </c>
      <c r="K7" s="35" t="str">
        <f>INDEX('2k - 2. závod'!$A:$BA,$I7+5,INDEX('2k - Základní list'!$B:$B,MATCH($H7,'2k - Základní list'!$A:$A,0),1)+3)</f>
        <v/>
      </c>
      <c r="L7" s="62" t="str">
        <f>INDEX('2k - 2. závod'!$A:$BA,$I7+5,INDEX('2k - Základní list'!$B:$B,MATCH($H7,'2k - Základní list'!$A:$A,0),1)-2)</f>
        <v/>
      </c>
      <c r="M7" s="138" t="str">
        <f>INDEX('2k - 2. závod'!$A:$BA,$I7+5,INDEX('2k - Základní list'!$B:$B,MATCH($H7,'2k - Základní list'!$A:$A,0),1)-1)</f>
        <v/>
      </c>
    </row>
    <row r="8" spans="1:34" ht="31.5" customHeight="1" x14ac:dyDescent="0.2">
      <c r="A8" s="34">
        <v>4</v>
      </c>
      <c r="B8" s="32" t="s">
        <v>17</v>
      </c>
      <c r="C8" s="32">
        <v>4</v>
      </c>
      <c r="D8" s="80">
        <f>INDEX('2k - 1. závod'!$A:$BA,$C8+5,INDEX('2k - Základní list'!$B:$B,MATCH($B8,'2k - Základní list'!$A:$A,0),1))</f>
        <v>0</v>
      </c>
      <c r="E8" s="35" t="str">
        <f>INDEX('2k - 1. závod'!$A:$BA,$C8+5,INDEX('2k - Základní list'!$B:$B,MATCH($B8,'2k - Základní list'!$A:$A,0),1)+3)</f>
        <v/>
      </c>
      <c r="F8" s="62" t="str">
        <f>INDEX('2k - 1. závod'!$A:$BA,$C8+5,INDEX('2k - Základní list'!$B:$B,MATCH($B8,'2k - Základní list'!$A:$A,0),1)-2)</f>
        <v/>
      </c>
      <c r="G8" s="138" t="str">
        <f>INDEX('2k - 1. závod'!$A:$BA,$C8+5,INDEX('2k - Základní list'!$B:$B,MATCH($B8,'2k - Základní list'!$A:$A,0),1)-1)</f>
        <v/>
      </c>
      <c r="H8" s="32" t="s">
        <v>17</v>
      </c>
      <c r="I8" s="32">
        <v>4</v>
      </c>
      <c r="J8" s="80">
        <f>INDEX('2k - 2. závod'!$A:$BA,$I8+5,INDEX('2k - Základní list'!$B:$B,MATCH($H8,'2k - Základní list'!$A:$A,0),1))</f>
        <v>0</v>
      </c>
      <c r="K8" s="35" t="str">
        <f>INDEX('2k - 2. závod'!$A:$BA,$I8+5,INDEX('2k - Základní list'!$B:$B,MATCH($H8,'2k - Základní list'!$A:$A,0),1)+3)</f>
        <v/>
      </c>
      <c r="L8" s="62" t="str">
        <f>INDEX('2k - 2. závod'!$A:$BA,$I8+5,INDEX('2k - Základní list'!$B:$B,MATCH($H8,'2k - Základní list'!$A:$A,0),1)-2)</f>
        <v/>
      </c>
      <c r="M8" s="138" t="str">
        <f>INDEX('2k - 2. závod'!$A:$BA,$I8+5,INDEX('2k - Základní list'!$B:$B,MATCH($H8,'2k - Základní list'!$A:$A,0),1)-1)</f>
        <v/>
      </c>
    </row>
    <row r="9" spans="1:34" ht="31.5" customHeight="1" x14ac:dyDescent="0.2">
      <c r="A9" s="34">
        <v>5</v>
      </c>
      <c r="B9" s="32" t="s">
        <v>17</v>
      </c>
      <c r="C9" s="32">
        <v>5</v>
      </c>
      <c r="D9" s="80">
        <f>INDEX('2k - 1. závod'!$A:$BA,$C9+5,INDEX('2k - Základní list'!$B:$B,MATCH($B9,'2k - Základní list'!$A:$A,0),1))</f>
        <v>0</v>
      </c>
      <c r="E9" s="35" t="str">
        <f>INDEX('2k - 1. závod'!$A:$BA,$C9+5,INDEX('2k - Základní list'!$B:$B,MATCH($B9,'2k - Základní list'!$A:$A,0),1)+3)</f>
        <v/>
      </c>
      <c r="F9" s="62" t="str">
        <f>INDEX('2k - 1. závod'!$A:$BA,$C9+5,INDEX('2k - Základní list'!$B:$B,MATCH($B9,'2k - Základní list'!$A:$A,0),1)-2)</f>
        <v/>
      </c>
      <c r="G9" s="138" t="str">
        <f>INDEX('2k - 1. závod'!$A:$BA,$C9+5,INDEX('2k - Základní list'!$B:$B,MATCH($B9,'2k - Základní list'!$A:$A,0),1)-1)</f>
        <v/>
      </c>
      <c r="H9" s="32" t="s">
        <v>17</v>
      </c>
      <c r="I9" s="32">
        <v>5</v>
      </c>
      <c r="J9" s="80">
        <f>INDEX('2k - 2. závod'!$A:$BA,$I9+5,INDEX('2k - Základní list'!$B:$B,MATCH($H9,'2k - Základní list'!$A:$A,0),1))</f>
        <v>0</v>
      </c>
      <c r="K9" s="35" t="str">
        <f>INDEX('2k - 2. závod'!$A:$BA,$I9+5,INDEX('2k - Základní list'!$B:$B,MATCH($H9,'2k - Základní list'!$A:$A,0),1)+3)</f>
        <v/>
      </c>
      <c r="L9" s="62" t="str">
        <f>INDEX('2k - 2. závod'!$A:$BA,$I9+5,INDEX('2k - Základní list'!$B:$B,MATCH($H9,'2k - Základní list'!$A:$A,0),1)-2)</f>
        <v/>
      </c>
      <c r="M9" s="138" t="str">
        <f>INDEX('2k - 2. závod'!$A:$BA,$I9+5,INDEX('2k - Základní list'!$B:$B,MATCH($H9,'2k - Základní list'!$A:$A,0),1)-1)</f>
        <v/>
      </c>
    </row>
    <row r="10" spans="1:34" ht="31.5" customHeight="1" x14ac:dyDescent="0.2">
      <c r="A10" s="34">
        <v>6</v>
      </c>
      <c r="B10" s="32" t="s">
        <v>17</v>
      </c>
      <c r="C10" s="32">
        <v>6</v>
      </c>
      <c r="D10" s="80">
        <f>INDEX('2k - 1. závod'!$A:$BA,$C10+5,INDEX('2k - Základní list'!$B:$B,MATCH($B10,'2k - Základní list'!$A:$A,0),1))</f>
        <v>0</v>
      </c>
      <c r="E10" s="35" t="str">
        <f>INDEX('2k - 1. závod'!$A:$BA,$C10+5,INDEX('2k - Základní list'!$B:$B,MATCH($B10,'2k - Základní list'!$A:$A,0),1)+3)</f>
        <v/>
      </c>
      <c r="F10" s="62" t="str">
        <f>INDEX('2k - 1. závod'!$A:$BA,$C10+5,INDEX('2k - Základní list'!$B:$B,MATCH($B10,'2k - Základní list'!$A:$A,0),1)-2)</f>
        <v/>
      </c>
      <c r="G10" s="138" t="str">
        <f>INDEX('2k - 1. závod'!$A:$BA,$C10+5,INDEX('2k - Základní list'!$B:$B,MATCH($B10,'2k - Základní list'!$A:$A,0),1)-1)</f>
        <v/>
      </c>
      <c r="H10" s="32" t="s">
        <v>17</v>
      </c>
      <c r="I10" s="32">
        <v>6</v>
      </c>
      <c r="J10" s="80">
        <f>INDEX('2k - 2. závod'!$A:$BA,$I10+5,INDEX('2k - Základní list'!$B:$B,MATCH($H10,'2k - Základní list'!$A:$A,0),1))</f>
        <v>0</v>
      </c>
      <c r="K10" s="35" t="str">
        <f>INDEX('2k - 2. závod'!$A:$BA,$I10+5,INDEX('2k - Základní list'!$B:$B,MATCH($H10,'2k - Základní list'!$A:$A,0),1)+3)</f>
        <v/>
      </c>
      <c r="L10" s="62" t="str">
        <f>INDEX('2k - 2. závod'!$A:$BA,$I10+5,INDEX('2k - Základní list'!$B:$B,MATCH($H10,'2k - Základní list'!$A:$A,0),1)-2)</f>
        <v/>
      </c>
      <c r="M10" s="138" t="str">
        <f>INDEX('2k - 2. závod'!$A:$BA,$I10+5,INDEX('2k - Základní list'!$B:$B,MATCH($H10,'2k - Základní list'!$A:$A,0),1)-1)</f>
        <v/>
      </c>
    </row>
    <row r="11" spans="1:34" ht="31.5" customHeight="1" x14ac:dyDescent="0.2">
      <c r="A11" s="34">
        <v>7</v>
      </c>
      <c r="B11" s="32" t="s">
        <v>17</v>
      </c>
      <c r="C11" s="32">
        <v>7</v>
      </c>
      <c r="D11" s="80">
        <f>INDEX('2k - 1. závod'!$A:$BA,$C11+5,INDEX('2k - Základní list'!$B:$B,MATCH($B11,'2k - Základní list'!$A:$A,0),1))</f>
        <v>0</v>
      </c>
      <c r="E11" s="35" t="str">
        <f>INDEX('2k - 1. závod'!$A:$BA,$C11+5,INDEX('2k - Základní list'!$B:$B,MATCH($B11,'2k - Základní list'!$A:$A,0),1)+3)</f>
        <v/>
      </c>
      <c r="F11" s="62" t="str">
        <f>INDEX('2k - 1. závod'!$A:$BA,$C11+5,INDEX('2k - Základní list'!$B:$B,MATCH($B11,'2k - Základní list'!$A:$A,0),1)-2)</f>
        <v/>
      </c>
      <c r="G11" s="138" t="str">
        <f>INDEX('2k - 1. závod'!$A:$BA,$C11+5,INDEX('2k - Základní list'!$B:$B,MATCH($B11,'2k - Základní list'!$A:$A,0),1)-1)</f>
        <v/>
      </c>
      <c r="H11" s="32" t="s">
        <v>17</v>
      </c>
      <c r="I11" s="32">
        <v>7</v>
      </c>
      <c r="J11" s="80">
        <f>INDEX('2k - 2. závod'!$A:$BA,$I11+5,INDEX('2k - Základní list'!$B:$B,MATCH($H11,'2k - Základní list'!$A:$A,0),1))</f>
        <v>0</v>
      </c>
      <c r="K11" s="35" t="str">
        <f>INDEX('2k - 2. závod'!$A:$BA,$I11+5,INDEX('2k - Základní list'!$B:$B,MATCH($H11,'2k - Základní list'!$A:$A,0),1)+3)</f>
        <v/>
      </c>
      <c r="L11" s="62" t="str">
        <f>INDEX('2k - 2. závod'!$A:$BA,$I11+5,INDEX('2k - Základní list'!$B:$B,MATCH($H11,'2k - Základní list'!$A:$A,0),1)-2)</f>
        <v/>
      </c>
      <c r="M11" s="138" t="str">
        <f>INDEX('2k - 2. závod'!$A:$BA,$I11+5,INDEX('2k - Základní list'!$B:$B,MATCH($H11,'2k - Základní list'!$A:$A,0),1)-1)</f>
        <v/>
      </c>
    </row>
    <row r="12" spans="1:34" ht="31.5" customHeight="1" x14ac:dyDescent="0.2">
      <c r="A12" s="34">
        <v>8</v>
      </c>
      <c r="B12" s="32" t="s">
        <v>17</v>
      </c>
      <c r="C12" s="32">
        <v>8</v>
      </c>
      <c r="D12" s="80">
        <f>INDEX('2k - 1. závod'!$A:$BA,$C12+5,INDEX('2k - Základní list'!$B:$B,MATCH($B12,'2k - Základní list'!$A:$A,0),1))</f>
        <v>0</v>
      </c>
      <c r="E12" s="35" t="str">
        <f>INDEX('2k - 1. závod'!$A:$BA,$C12+5,INDEX('2k - Základní list'!$B:$B,MATCH($B12,'2k - Základní list'!$A:$A,0),1)+3)</f>
        <v/>
      </c>
      <c r="F12" s="62" t="str">
        <f>INDEX('2k - 1. závod'!$A:$BA,$C12+5,INDEX('2k - Základní list'!$B:$B,MATCH($B12,'2k - Základní list'!$A:$A,0),1)-2)</f>
        <v/>
      </c>
      <c r="G12" s="138" t="str">
        <f>INDEX('2k - 1. závod'!$A:$BA,$C12+5,INDEX('2k - Základní list'!$B:$B,MATCH($B12,'2k - Základní list'!$A:$A,0),1)-1)</f>
        <v/>
      </c>
      <c r="H12" s="32" t="s">
        <v>17</v>
      </c>
      <c r="I12" s="32">
        <v>8</v>
      </c>
      <c r="J12" s="80">
        <f>INDEX('2k - 2. závod'!$A:$BA,$I12+5,INDEX('2k - Základní list'!$B:$B,MATCH($H12,'2k - Základní list'!$A:$A,0),1))</f>
        <v>0</v>
      </c>
      <c r="K12" s="35" t="str">
        <f>INDEX('2k - 2. závod'!$A:$BA,$I12+5,INDEX('2k - Základní list'!$B:$B,MATCH($H12,'2k - Základní list'!$A:$A,0),1)+3)</f>
        <v/>
      </c>
      <c r="L12" s="62" t="str">
        <f>INDEX('2k - 2. závod'!$A:$BA,$I12+5,INDEX('2k - Základní list'!$B:$B,MATCH($H12,'2k - Základní list'!$A:$A,0),1)-2)</f>
        <v/>
      </c>
      <c r="M12" s="138" t="str">
        <f>INDEX('2k - 2. závod'!$A:$BA,$I12+5,INDEX('2k - Základní list'!$B:$B,MATCH($H12,'2k - Základní list'!$A:$A,0),1)-1)</f>
        <v/>
      </c>
    </row>
    <row r="13" spans="1:34" ht="31.5" customHeight="1" x14ac:dyDescent="0.2">
      <c r="A13" s="34">
        <v>9</v>
      </c>
      <c r="B13" s="32" t="s">
        <v>17</v>
      </c>
      <c r="C13" s="32">
        <v>9</v>
      </c>
      <c r="D13" s="80">
        <f>INDEX('2k - 1. závod'!$A:$BA,$C13+5,INDEX('2k - Základní list'!$B:$B,MATCH($B13,'2k - Základní list'!$A:$A,0),1))</f>
        <v>0</v>
      </c>
      <c r="E13" s="35" t="str">
        <f>INDEX('2k - 1. závod'!$A:$BA,$C13+5,INDEX('2k - Základní list'!$B:$B,MATCH($B13,'2k - Základní list'!$A:$A,0),1)+3)</f>
        <v/>
      </c>
      <c r="F13" s="62" t="str">
        <f>INDEX('2k - 1. závod'!$A:$BA,$C13+5,INDEX('2k - Základní list'!$B:$B,MATCH($B13,'2k - Základní list'!$A:$A,0),1)-2)</f>
        <v/>
      </c>
      <c r="G13" s="138" t="str">
        <f>INDEX('2k - 1. závod'!$A:$BA,$C13+5,INDEX('2k - Základní list'!$B:$B,MATCH($B13,'2k - Základní list'!$A:$A,0),1)-1)</f>
        <v/>
      </c>
      <c r="H13" s="32" t="s">
        <v>17</v>
      </c>
      <c r="I13" s="32">
        <v>9</v>
      </c>
      <c r="J13" s="80">
        <f>INDEX('2k - 2. závod'!$A:$BA,$I13+5,INDEX('2k - Základní list'!$B:$B,MATCH($H13,'2k - Základní list'!$A:$A,0),1))</f>
        <v>0</v>
      </c>
      <c r="K13" s="35" t="str">
        <f>INDEX('2k - 2. závod'!$A:$BA,$I13+5,INDEX('2k - Základní list'!$B:$B,MATCH($H13,'2k - Základní list'!$A:$A,0),1)+3)</f>
        <v/>
      </c>
      <c r="L13" s="62" t="str">
        <f>INDEX('2k - 2. závod'!$A:$BA,$I13+5,INDEX('2k - Základní list'!$B:$B,MATCH($H13,'2k - Základní list'!$A:$A,0),1)-2)</f>
        <v/>
      </c>
      <c r="M13" s="138" t="str">
        <f>INDEX('2k - 2. závod'!$A:$BA,$I13+5,INDEX('2k - Základní list'!$B:$B,MATCH($H13,'2k - Základní list'!$A:$A,0),1)-1)</f>
        <v/>
      </c>
    </row>
    <row r="14" spans="1:34" ht="31.5" customHeight="1" x14ac:dyDescent="0.2">
      <c r="A14" s="34">
        <v>10</v>
      </c>
      <c r="B14" s="32" t="s">
        <v>17</v>
      </c>
      <c r="C14" s="32">
        <v>10</v>
      </c>
      <c r="D14" s="80">
        <f>INDEX('2k - 1. závod'!$A:$BA,$C14+5,INDEX('2k - Základní list'!$B:$B,MATCH($B14,'2k - Základní list'!$A:$A,0),1))</f>
        <v>0</v>
      </c>
      <c r="E14" s="35" t="str">
        <f>INDEX('2k - 1. závod'!$A:$BA,$C14+5,INDEX('2k - Základní list'!$B:$B,MATCH($B14,'2k - Základní list'!$A:$A,0),1)+3)</f>
        <v/>
      </c>
      <c r="F14" s="62" t="str">
        <f>INDEX('2k - 1. závod'!$A:$BA,$C14+5,INDEX('2k - Základní list'!$B:$B,MATCH($B14,'2k - Základní list'!$A:$A,0),1)-2)</f>
        <v/>
      </c>
      <c r="G14" s="138" t="str">
        <f>INDEX('2k - 1. závod'!$A:$BA,$C14+5,INDEX('2k - Základní list'!$B:$B,MATCH($B14,'2k - Základní list'!$A:$A,0),1)-1)</f>
        <v/>
      </c>
      <c r="H14" s="32" t="s">
        <v>17</v>
      </c>
      <c r="I14" s="32">
        <v>10</v>
      </c>
      <c r="J14" s="80">
        <f>INDEX('2k - 2. závod'!$A:$BA,$I14+5,INDEX('2k - Základní list'!$B:$B,MATCH($H14,'2k - Základní list'!$A:$A,0),1))</f>
        <v>0</v>
      </c>
      <c r="K14" s="35" t="str">
        <f>INDEX('2k - 2. závod'!$A:$BA,$I14+5,INDEX('2k - Základní list'!$B:$B,MATCH($H14,'2k - Základní list'!$A:$A,0),1)+3)</f>
        <v/>
      </c>
      <c r="L14" s="62" t="str">
        <f>INDEX('2k - 2. závod'!$A:$BA,$I14+5,INDEX('2k - Základní list'!$B:$B,MATCH($H14,'2k - Základní list'!$A:$A,0),1)-2)</f>
        <v/>
      </c>
      <c r="M14" s="138" t="str">
        <f>INDEX('2k - 2. závod'!$A:$BA,$I14+5,INDEX('2k - Základní list'!$B:$B,MATCH($H14,'2k - Základní list'!$A:$A,0),1)-1)</f>
        <v/>
      </c>
    </row>
    <row r="15" spans="1:34" ht="31.5" customHeight="1" x14ac:dyDescent="0.2">
      <c r="A15" s="34">
        <v>11</v>
      </c>
      <c r="B15" s="32" t="s">
        <v>17</v>
      </c>
      <c r="C15" s="32">
        <v>11</v>
      </c>
      <c r="D15" s="80">
        <f>INDEX('2k - 1. závod'!$A:$BA,$C15+5,INDEX('2k - Základní list'!$B:$B,MATCH($B15,'2k - Základní list'!$A:$A,0),1))</f>
        <v>0</v>
      </c>
      <c r="E15" s="35" t="str">
        <f>INDEX('2k - 1. závod'!$A:$BA,$C15+5,INDEX('2k - Základní list'!$B:$B,MATCH($B15,'2k - Základní list'!$A:$A,0),1)+3)</f>
        <v/>
      </c>
      <c r="F15" s="62" t="str">
        <f>INDEX('2k - 1. závod'!$A:$BA,$C15+5,INDEX('2k - Základní list'!$B:$B,MATCH($B15,'2k - Základní list'!$A:$A,0),1)-2)</f>
        <v/>
      </c>
      <c r="G15" s="138" t="str">
        <f>INDEX('2k - 1. závod'!$A:$BA,$C15+5,INDEX('2k - Základní list'!$B:$B,MATCH($B15,'2k - Základní list'!$A:$A,0),1)-1)</f>
        <v/>
      </c>
      <c r="H15" s="32" t="s">
        <v>17</v>
      </c>
      <c r="I15" s="32">
        <v>11</v>
      </c>
      <c r="J15" s="80">
        <f>INDEX('2k - 2. závod'!$A:$BA,$I15+5,INDEX('2k - Základní list'!$B:$B,MATCH($H15,'2k - Základní list'!$A:$A,0),1))</f>
        <v>0</v>
      </c>
      <c r="K15" s="35" t="str">
        <f>INDEX('2k - 2. závod'!$A:$BA,$I15+5,INDEX('2k - Základní list'!$B:$B,MATCH($H15,'2k - Základní list'!$A:$A,0),1)+3)</f>
        <v/>
      </c>
      <c r="L15" s="62" t="str">
        <f>INDEX('2k - 2. závod'!$A:$BA,$I15+5,INDEX('2k - Základní list'!$B:$B,MATCH($H15,'2k - Základní list'!$A:$A,0),1)-2)</f>
        <v/>
      </c>
      <c r="M15" s="138" t="str">
        <f>INDEX('2k - 2. závod'!$A:$BA,$I15+5,INDEX('2k - Základní list'!$B:$B,MATCH($H15,'2k - Základní list'!$A:$A,0),1)-1)</f>
        <v/>
      </c>
    </row>
    <row r="16" spans="1:34" ht="31.5" customHeight="1" x14ac:dyDescent="0.2">
      <c r="A16" s="34">
        <v>12</v>
      </c>
      <c r="B16" s="32" t="s">
        <v>17</v>
      </c>
      <c r="C16" s="32">
        <v>12</v>
      </c>
      <c r="D16" s="80">
        <f>INDEX('2k - 1. závod'!$A:$BA,$C16+5,INDEX('2k - Základní list'!$B:$B,MATCH($B16,'2k - Základní list'!$A:$A,0),1))</f>
        <v>0</v>
      </c>
      <c r="E16" s="35" t="str">
        <f>INDEX('2k - 1. závod'!$A:$BA,$C16+5,INDEX('2k - Základní list'!$B:$B,MATCH($B16,'2k - Základní list'!$A:$A,0),1)+3)</f>
        <v/>
      </c>
      <c r="F16" s="62" t="str">
        <f>INDEX('2k - 1. závod'!$A:$BA,$C16+5,INDEX('2k - Základní list'!$B:$B,MATCH($B16,'2k - Základní list'!$A:$A,0),1)-2)</f>
        <v/>
      </c>
      <c r="G16" s="138" t="str">
        <f>INDEX('2k - 1. závod'!$A:$BA,$C16+5,INDEX('2k - Základní list'!$B:$B,MATCH($B16,'2k - Základní list'!$A:$A,0),1)-1)</f>
        <v/>
      </c>
      <c r="H16" s="32" t="s">
        <v>17</v>
      </c>
      <c r="I16" s="32">
        <v>12</v>
      </c>
      <c r="J16" s="80">
        <f>INDEX('2k - 2. závod'!$A:$BA,$I16+5,INDEX('2k - Základní list'!$B:$B,MATCH($H16,'2k - Základní list'!$A:$A,0),1))</f>
        <v>0</v>
      </c>
      <c r="K16" s="35" t="str">
        <f>INDEX('2k - 2. závod'!$A:$BA,$I16+5,INDEX('2k - Základní list'!$B:$B,MATCH($H16,'2k - Základní list'!$A:$A,0),1)+3)</f>
        <v/>
      </c>
      <c r="L16" s="62" t="str">
        <f>INDEX('2k - 2. závod'!$A:$BA,$I16+5,INDEX('2k - Základní list'!$B:$B,MATCH($H16,'2k - Základní list'!$A:$A,0),1)-2)</f>
        <v/>
      </c>
      <c r="M16" s="138" t="str">
        <f>INDEX('2k - 2. závod'!$A:$BA,$I16+5,INDEX('2k - Základní list'!$B:$B,MATCH($H16,'2k - Základní list'!$A:$A,0),1)-1)</f>
        <v/>
      </c>
    </row>
    <row r="17" spans="1:13" ht="31.5" customHeight="1" x14ac:dyDescent="0.2">
      <c r="A17" s="34">
        <v>13</v>
      </c>
      <c r="B17" s="32" t="s">
        <v>41</v>
      </c>
      <c r="C17" s="32">
        <v>1</v>
      </c>
      <c r="D17" s="80">
        <f>INDEX('2k - 1. závod'!$A:$BA,$C17+5,INDEX('2k - Základní list'!$B:$B,MATCH($B17,'2k - Základní list'!$A:$A,0),1))</f>
        <v>0</v>
      </c>
      <c r="E17" s="35" t="str">
        <f>INDEX('2k - 1. závod'!$A:$BA,$C17+5,INDEX('2k - Základní list'!$B:$B,MATCH($B17,'2k - Základní list'!$A:$A,0),1)+3)</f>
        <v/>
      </c>
      <c r="F17" s="62" t="str">
        <f>INDEX('2k - 1. závod'!$A:$BA,$C17+5,INDEX('2k - Základní list'!$B:$B,MATCH($B17,'2k - Základní list'!$A:$A,0),1)-2)</f>
        <v/>
      </c>
      <c r="G17" s="138" t="str">
        <f>INDEX('2k - 1. závod'!$A:$BA,$C17+5,INDEX('2k - Základní list'!$B:$B,MATCH($B17,'2k - Základní list'!$A:$A,0),1)-1)</f>
        <v/>
      </c>
      <c r="H17" s="32" t="s">
        <v>41</v>
      </c>
      <c r="I17" s="32">
        <v>1</v>
      </c>
      <c r="J17" s="80">
        <f>INDEX('2k - 2. závod'!$A:$BA,$I17+5,INDEX('2k - Základní list'!$B:$B,MATCH($H17,'2k - Základní list'!$A:$A,0),1))</f>
        <v>0</v>
      </c>
      <c r="K17" s="35" t="str">
        <f>INDEX('2k - 2. závod'!$A:$BA,$I17+5,INDEX('2k - Základní list'!$B:$B,MATCH($H17,'2k - Základní list'!$A:$A,0),1)+3)</f>
        <v/>
      </c>
      <c r="L17" s="62" t="str">
        <f>INDEX('2k - 2. závod'!$A:$BA,$I17+5,INDEX('2k - Základní list'!$B:$B,MATCH($H17,'2k - Základní list'!$A:$A,0),1)-2)</f>
        <v/>
      </c>
      <c r="M17" s="138" t="str">
        <f>INDEX('2k - 2. závod'!$A:$BA,$I17+5,INDEX('2k - Základní list'!$B:$B,MATCH($H17,'2k - Základní list'!$A:$A,0),1)-1)</f>
        <v/>
      </c>
    </row>
    <row r="18" spans="1:13" ht="31.5" customHeight="1" x14ac:dyDescent="0.2">
      <c r="A18" s="34">
        <v>14</v>
      </c>
      <c r="B18" s="32" t="s">
        <v>41</v>
      </c>
      <c r="C18" s="32">
        <v>2</v>
      </c>
      <c r="D18" s="80">
        <f>INDEX('2k - 1. závod'!$A:$BA,$C18+5,INDEX('2k - Základní list'!$B:$B,MATCH($B18,'2k - Základní list'!$A:$A,0),1))</f>
        <v>0</v>
      </c>
      <c r="E18" s="35" t="str">
        <f>INDEX('2k - 1. závod'!$A:$BA,$C18+5,INDEX('2k - Základní list'!$B:$B,MATCH($B18,'2k - Základní list'!$A:$A,0),1)+3)</f>
        <v/>
      </c>
      <c r="F18" s="62" t="str">
        <f>INDEX('2k - 1. závod'!$A:$BA,$C18+5,INDEX('2k - Základní list'!$B:$B,MATCH($B18,'2k - Základní list'!$A:$A,0),1)-2)</f>
        <v/>
      </c>
      <c r="G18" s="138" t="str">
        <f>INDEX('2k - 1. závod'!$A:$BA,$C18+5,INDEX('2k - Základní list'!$B:$B,MATCH($B18,'2k - Základní list'!$A:$A,0),1)-1)</f>
        <v/>
      </c>
      <c r="H18" s="32" t="s">
        <v>41</v>
      </c>
      <c r="I18" s="32">
        <v>2</v>
      </c>
      <c r="J18" s="80">
        <f>INDEX('2k - 2. závod'!$A:$BA,$I18+5,INDEX('2k - Základní list'!$B:$B,MATCH($H18,'2k - Základní list'!$A:$A,0),1))</f>
        <v>0</v>
      </c>
      <c r="K18" s="35" t="str">
        <f>INDEX('2k - 2. závod'!$A:$BA,$I18+5,INDEX('2k - Základní list'!$B:$B,MATCH($H18,'2k - Základní list'!$A:$A,0),1)+3)</f>
        <v/>
      </c>
      <c r="L18" s="62" t="str">
        <f>INDEX('2k - 2. závod'!$A:$BA,$I18+5,INDEX('2k - Základní list'!$B:$B,MATCH($H18,'2k - Základní list'!$A:$A,0),1)-2)</f>
        <v/>
      </c>
      <c r="M18" s="138" t="str">
        <f>INDEX('2k - 2. závod'!$A:$BA,$I18+5,INDEX('2k - Základní list'!$B:$B,MATCH($H18,'2k - Základní list'!$A:$A,0),1)-1)</f>
        <v/>
      </c>
    </row>
    <row r="19" spans="1:13" ht="31.5" customHeight="1" x14ac:dyDescent="0.2">
      <c r="A19" s="34">
        <v>15</v>
      </c>
      <c r="B19" s="32" t="s">
        <v>41</v>
      </c>
      <c r="C19" s="32">
        <v>3</v>
      </c>
      <c r="D19" s="80">
        <f>INDEX('2k - 1. závod'!$A:$BA,$C19+5,INDEX('2k - Základní list'!$B:$B,MATCH($B19,'2k - Základní list'!$A:$A,0),1))</f>
        <v>0</v>
      </c>
      <c r="E19" s="35" t="str">
        <f>INDEX('2k - 1. závod'!$A:$BA,$C19+5,INDEX('2k - Základní list'!$B:$B,MATCH($B19,'2k - Základní list'!$A:$A,0),1)+3)</f>
        <v/>
      </c>
      <c r="F19" s="62" t="str">
        <f>INDEX('2k - 1. závod'!$A:$BA,$C19+5,INDEX('2k - Základní list'!$B:$B,MATCH($B19,'2k - Základní list'!$A:$A,0),1)-2)</f>
        <v/>
      </c>
      <c r="G19" s="138" t="str">
        <f>INDEX('2k - 1. závod'!$A:$BA,$C19+5,INDEX('2k - Základní list'!$B:$B,MATCH($B19,'2k - Základní list'!$A:$A,0),1)-1)</f>
        <v/>
      </c>
      <c r="H19" s="32" t="s">
        <v>41</v>
      </c>
      <c r="I19" s="32">
        <v>3</v>
      </c>
      <c r="J19" s="80">
        <f>INDEX('2k - 2. závod'!$A:$BA,$I19+5,INDEX('2k - Základní list'!$B:$B,MATCH($H19,'2k - Základní list'!$A:$A,0),1))</f>
        <v>0</v>
      </c>
      <c r="K19" s="35" t="str">
        <f>INDEX('2k - 2. závod'!$A:$BA,$I19+5,INDEX('2k - Základní list'!$B:$B,MATCH($H19,'2k - Základní list'!$A:$A,0),1)+3)</f>
        <v/>
      </c>
      <c r="L19" s="62" t="str">
        <f>INDEX('2k - 2. závod'!$A:$BA,$I19+5,INDEX('2k - Základní list'!$B:$B,MATCH($H19,'2k - Základní list'!$A:$A,0),1)-2)</f>
        <v/>
      </c>
      <c r="M19" s="138" t="str">
        <f>INDEX('2k - 2. závod'!$A:$BA,$I19+5,INDEX('2k - Základní list'!$B:$B,MATCH($H19,'2k - Základní list'!$A:$A,0),1)-1)</f>
        <v/>
      </c>
    </row>
    <row r="20" spans="1:13" ht="31.5" customHeight="1" x14ac:dyDescent="0.2">
      <c r="A20" s="34">
        <v>16</v>
      </c>
      <c r="B20" s="32" t="s">
        <v>41</v>
      </c>
      <c r="C20" s="32">
        <v>4</v>
      </c>
      <c r="D20" s="80">
        <f>INDEX('2k - 1. závod'!$A:$BA,$C20+5,INDEX('2k - Základní list'!$B:$B,MATCH($B20,'2k - Základní list'!$A:$A,0),1))</f>
        <v>0</v>
      </c>
      <c r="E20" s="35" t="str">
        <f>INDEX('2k - 1. závod'!$A:$BA,$C20+5,INDEX('2k - Základní list'!$B:$B,MATCH($B20,'2k - Základní list'!$A:$A,0),1)+3)</f>
        <v/>
      </c>
      <c r="F20" s="62" t="str">
        <f>INDEX('2k - 1. závod'!$A:$BA,$C20+5,INDEX('2k - Základní list'!$B:$B,MATCH($B20,'2k - Základní list'!$A:$A,0),1)-2)</f>
        <v/>
      </c>
      <c r="G20" s="138" t="str">
        <f>INDEX('2k - 1. závod'!$A:$BA,$C20+5,INDEX('2k - Základní list'!$B:$B,MATCH($B20,'2k - Základní list'!$A:$A,0),1)-1)</f>
        <v/>
      </c>
      <c r="H20" s="32" t="s">
        <v>41</v>
      </c>
      <c r="I20" s="32">
        <v>4</v>
      </c>
      <c r="J20" s="80">
        <f>INDEX('2k - 2. závod'!$A:$BA,$I20+5,INDEX('2k - Základní list'!$B:$B,MATCH($H20,'2k - Základní list'!$A:$A,0),1))</f>
        <v>0</v>
      </c>
      <c r="K20" s="35" t="str">
        <f>INDEX('2k - 2. závod'!$A:$BA,$I20+5,INDEX('2k - Základní list'!$B:$B,MATCH($H20,'2k - Základní list'!$A:$A,0),1)+3)</f>
        <v/>
      </c>
      <c r="L20" s="62" t="str">
        <f>INDEX('2k - 2. závod'!$A:$BA,$I20+5,INDEX('2k - Základní list'!$B:$B,MATCH($H20,'2k - Základní list'!$A:$A,0),1)-2)</f>
        <v/>
      </c>
      <c r="M20" s="138" t="str">
        <f>INDEX('2k - 2. závod'!$A:$BA,$I20+5,INDEX('2k - Základní list'!$B:$B,MATCH($H20,'2k - Základní list'!$A:$A,0),1)-1)</f>
        <v/>
      </c>
    </row>
    <row r="21" spans="1:13" ht="31.5" customHeight="1" x14ac:dyDescent="0.2">
      <c r="A21" s="34">
        <v>17</v>
      </c>
      <c r="B21" s="32" t="s">
        <v>41</v>
      </c>
      <c r="C21" s="32">
        <v>5</v>
      </c>
      <c r="D21" s="80">
        <f>INDEX('2k - 1. závod'!$A:$BA,$C21+5,INDEX('2k - Základní list'!$B:$B,MATCH($B21,'2k - Základní list'!$A:$A,0),1))</f>
        <v>0</v>
      </c>
      <c r="E21" s="35" t="str">
        <f>INDEX('2k - 1. závod'!$A:$BA,$C21+5,INDEX('2k - Základní list'!$B:$B,MATCH($B21,'2k - Základní list'!$A:$A,0),1)+3)</f>
        <v/>
      </c>
      <c r="F21" s="62" t="str">
        <f>INDEX('2k - 1. závod'!$A:$BA,$C21+5,INDEX('2k - Základní list'!$B:$B,MATCH($B21,'2k - Základní list'!$A:$A,0),1)-2)</f>
        <v/>
      </c>
      <c r="G21" s="138" t="str">
        <f>INDEX('2k - 1. závod'!$A:$BA,$C21+5,INDEX('2k - Základní list'!$B:$B,MATCH($B21,'2k - Základní list'!$A:$A,0),1)-1)</f>
        <v/>
      </c>
      <c r="H21" s="32" t="s">
        <v>41</v>
      </c>
      <c r="I21" s="32">
        <v>5</v>
      </c>
      <c r="J21" s="80">
        <f>INDEX('2k - 2. závod'!$A:$BA,$I21+5,INDEX('2k - Základní list'!$B:$B,MATCH($H21,'2k - Základní list'!$A:$A,0),1))</f>
        <v>0</v>
      </c>
      <c r="K21" s="35" t="str">
        <f>INDEX('2k - 2. závod'!$A:$BA,$I21+5,INDEX('2k - Základní list'!$B:$B,MATCH($H21,'2k - Základní list'!$A:$A,0),1)+3)</f>
        <v/>
      </c>
      <c r="L21" s="62" t="str">
        <f>INDEX('2k - 2. závod'!$A:$BA,$I21+5,INDEX('2k - Základní list'!$B:$B,MATCH($H21,'2k - Základní list'!$A:$A,0),1)-2)</f>
        <v/>
      </c>
      <c r="M21" s="138" t="str">
        <f>INDEX('2k - 2. závod'!$A:$BA,$I21+5,INDEX('2k - Základní list'!$B:$B,MATCH($H21,'2k - Základní list'!$A:$A,0),1)-1)</f>
        <v/>
      </c>
    </row>
    <row r="22" spans="1:13" ht="31.5" customHeight="1" x14ac:dyDescent="0.2">
      <c r="A22" s="34">
        <v>18</v>
      </c>
      <c r="B22" s="32" t="s">
        <v>41</v>
      </c>
      <c r="C22" s="32">
        <v>6</v>
      </c>
      <c r="D22" s="80">
        <f>INDEX('2k - 1. závod'!$A:$BA,$C22+5,INDEX('2k - Základní list'!$B:$B,MATCH($B22,'2k - Základní list'!$A:$A,0),1))</f>
        <v>0</v>
      </c>
      <c r="E22" s="35" t="str">
        <f>INDEX('2k - 1. závod'!$A:$BA,$C22+5,INDEX('2k - Základní list'!$B:$B,MATCH($B22,'2k - Základní list'!$A:$A,0),1)+3)</f>
        <v/>
      </c>
      <c r="F22" s="62" t="str">
        <f>INDEX('2k - 1. závod'!$A:$BA,$C22+5,INDEX('2k - Základní list'!$B:$B,MATCH($B22,'2k - Základní list'!$A:$A,0),1)-2)</f>
        <v/>
      </c>
      <c r="G22" s="138" t="str">
        <f>INDEX('2k - 1. závod'!$A:$BA,$C22+5,INDEX('2k - Základní list'!$B:$B,MATCH($B22,'2k - Základní list'!$A:$A,0),1)-1)</f>
        <v/>
      </c>
      <c r="H22" s="32" t="s">
        <v>41</v>
      </c>
      <c r="I22" s="32">
        <v>6</v>
      </c>
      <c r="J22" s="80">
        <f>INDEX('2k - 2. závod'!$A:$BA,$I22+5,INDEX('2k - Základní list'!$B:$B,MATCH($H22,'2k - Základní list'!$A:$A,0),1))</f>
        <v>0</v>
      </c>
      <c r="K22" s="35" t="str">
        <f>INDEX('2k - 2. závod'!$A:$BA,$I22+5,INDEX('2k - Základní list'!$B:$B,MATCH($H22,'2k - Základní list'!$A:$A,0),1)+3)</f>
        <v/>
      </c>
      <c r="L22" s="62" t="str">
        <f>INDEX('2k - 2. závod'!$A:$BA,$I22+5,INDEX('2k - Základní list'!$B:$B,MATCH($H22,'2k - Základní list'!$A:$A,0),1)-2)</f>
        <v/>
      </c>
      <c r="M22" s="138" t="str">
        <f>INDEX('2k - 2. závod'!$A:$BA,$I22+5,INDEX('2k - Základní list'!$B:$B,MATCH($H22,'2k - Základní list'!$A:$A,0),1)-1)</f>
        <v/>
      </c>
    </row>
    <row r="23" spans="1:13" ht="31.5" customHeight="1" x14ac:dyDescent="0.2">
      <c r="A23" s="34">
        <v>19</v>
      </c>
      <c r="B23" s="32" t="s">
        <v>41</v>
      </c>
      <c r="C23" s="32">
        <v>7</v>
      </c>
      <c r="D23" s="80">
        <f>INDEX('2k - 1. závod'!$A:$BA,$C23+5,INDEX('2k - Základní list'!$B:$B,MATCH($B23,'2k - Základní list'!$A:$A,0),1))</f>
        <v>0</v>
      </c>
      <c r="E23" s="35" t="str">
        <f>INDEX('2k - 1. závod'!$A:$BA,$C23+5,INDEX('2k - Základní list'!$B:$B,MATCH($B23,'2k - Základní list'!$A:$A,0),1)+3)</f>
        <v/>
      </c>
      <c r="F23" s="62" t="str">
        <f>INDEX('2k - 1. závod'!$A:$BA,$C23+5,INDEX('2k - Základní list'!$B:$B,MATCH($B23,'2k - Základní list'!$A:$A,0),1)-2)</f>
        <v/>
      </c>
      <c r="G23" s="138" t="str">
        <f>INDEX('2k - 1. závod'!$A:$BA,$C23+5,INDEX('2k - Základní list'!$B:$B,MATCH($B23,'2k - Základní list'!$A:$A,0),1)-1)</f>
        <v/>
      </c>
      <c r="H23" s="32" t="s">
        <v>41</v>
      </c>
      <c r="I23" s="32">
        <v>7</v>
      </c>
      <c r="J23" s="80">
        <f>INDEX('2k - 2. závod'!$A:$BA,$I23+5,INDEX('2k - Základní list'!$B:$B,MATCH($H23,'2k - Základní list'!$A:$A,0),1))</f>
        <v>0</v>
      </c>
      <c r="K23" s="35" t="str">
        <f>INDEX('2k - 2. závod'!$A:$BA,$I23+5,INDEX('2k - Základní list'!$B:$B,MATCH($H23,'2k - Základní list'!$A:$A,0),1)+3)</f>
        <v/>
      </c>
      <c r="L23" s="62" t="str">
        <f>INDEX('2k - 2. závod'!$A:$BA,$I23+5,INDEX('2k - Základní list'!$B:$B,MATCH($H23,'2k - Základní list'!$A:$A,0),1)-2)</f>
        <v/>
      </c>
      <c r="M23" s="138" t="str">
        <f>INDEX('2k - 2. závod'!$A:$BA,$I23+5,INDEX('2k - Základní list'!$B:$B,MATCH($H23,'2k - Základní list'!$A:$A,0),1)-1)</f>
        <v/>
      </c>
    </row>
    <row r="24" spans="1:13" ht="31.5" customHeight="1" x14ac:dyDescent="0.2">
      <c r="A24" s="34">
        <v>20</v>
      </c>
      <c r="B24" s="32" t="s">
        <v>41</v>
      </c>
      <c r="C24" s="32">
        <v>8</v>
      </c>
      <c r="D24" s="80">
        <f>INDEX('2k - 1. závod'!$A:$BA,$C24+5,INDEX('2k - Základní list'!$B:$B,MATCH($B24,'2k - Základní list'!$A:$A,0),1))</f>
        <v>0</v>
      </c>
      <c r="E24" s="35" t="str">
        <f>INDEX('2k - 1. závod'!$A:$BA,$C24+5,INDEX('2k - Základní list'!$B:$B,MATCH($B24,'2k - Základní list'!$A:$A,0),1)+3)</f>
        <v/>
      </c>
      <c r="F24" s="62" t="str">
        <f>INDEX('2k - 1. závod'!$A:$BA,$C24+5,INDEX('2k - Základní list'!$B:$B,MATCH($B24,'2k - Základní list'!$A:$A,0),1)-2)</f>
        <v/>
      </c>
      <c r="G24" s="138" t="str">
        <f>INDEX('2k - 1. závod'!$A:$BA,$C24+5,INDEX('2k - Základní list'!$B:$B,MATCH($B24,'2k - Základní list'!$A:$A,0),1)-1)</f>
        <v/>
      </c>
      <c r="H24" s="32" t="s">
        <v>41</v>
      </c>
      <c r="I24" s="32">
        <v>8</v>
      </c>
      <c r="J24" s="80">
        <f>INDEX('2k - 2. závod'!$A:$BA,$I24+5,INDEX('2k - Základní list'!$B:$B,MATCH($H24,'2k - Základní list'!$A:$A,0),1))</f>
        <v>0</v>
      </c>
      <c r="K24" s="35" t="str">
        <f>INDEX('2k - 2. závod'!$A:$BA,$I24+5,INDEX('2k - Základní list'!$B:$B,MATCH($H24,'2k - Základní list'!$A:$A,0),1)+3)</f>
        <v/>
      </c>
      <c r="L24" s="62" t="str">
        <f>INDEX('2k - 2. závod'!$A:$BA,$I24+5,INDEX('2k - Základní list'!$B:$B,MATCH($H24,'2k - Základní list'!$A:$A,0),1)-2)</f>
        <v/>
      </c>
      <c r="M24" s="138" t="str">
        <f>INDEX('2k - 2. závod'!$A:$BA,$I24+5,INDEX('2k - Základní list'!$B:$B,MATCH($H24,'2k - Základní list'!$A:$A,0),1)-1)</f>
        <v/>
      </c>
    </row>
    <row r="25" spans="1:13" ht="31.5" customHeight="1" x14ac:dyDescent="0.2">
      <c r="A25" s="34">
        <v>21</v>
      </c>
      <c r="B25" s="32" t="s">
        <v>41</v>
      </c>
      <c r="C25" s="32">
        <v>9</v>
      </c>
      <c r="D25" s="80">
        <f>INDEX('2k - 1. závod'!$A:$BA,$C25+5,INDEX('2k - Základní list'!$B:$B,MATCH($B25,'2k - Základní list'!$A:$A,0),1))</f>
        <v>0</v>
      </c>
      <c r="E25" s="35" t="str">
        <f>INDEX('2k - 1. závod'!$A:$BA,$C25+5,INDEX('2k - Základní list'!$B:$B,MATCH($B25,'2k - Základní list'!$A:$A,0),1)+3)</f>
        <v/>
      </c>
      <c r="F25" s="62" t="str">
        <f>INDEX('2k - 1. závod'!$A:$BA,$C25+5,INDEX('2k - Základní list'!$B:$B,MATCH($B25,'2k - Základní list'!$A:$A,0),1)-2)</f>
        <v/>
      </c>
      <c r="G25" s="138" t="str">
        <f>INDEX('2k - 1. závod'!$A:$BA,$C25+5,INDEX('2k - Základní list'!$B:$B,MATCH($B25,'2k - Základní list'!$A:$A,0),1)-1)</f>
        <v/>
      </c>
      <c r="H25" s="32" t="s">
        <v>41</v>
      </c>
      <c r="I25" s="32">
        <v>9</v>
      </c>
      <c r="J25" s="80">
        <f>INDEX('2k - 2. závod'!$A:$BA,$I25+5,INDEX('2k - Základní list'!$B:$B,MATCH($H25,'2k - Základní list'!$A:$A,0),1))</f>
        <v>0</v>
      </c>
      <c r="K25" s="35" t="str">
        <f>INDEX('2k - 2. závod'!$A:$BA,$I25+5,INDEX('2k - Základní list'!$B:$B,MATCH($H25,'2k - Základní list'!$A:$A,0),1)+3)</f>
        <v/>
      </c>
      <c r="L25" s="62" t="str">
        <f>INDEX('2k - 2. závod'!$A:$BA,$I25+5,INDEX('2k - Základní list'!$B:$B,MATCH($H25,'2k - Základní list'!$A:$A,0),1)-2)</f>
        <v/>
      </c>
      <c r="M25" s="138" t="str">
        <f>INDEX('2k - 2. závod'!$A:$BA,$I25+5,INDEX('2k - Základní list'!$B:$B,MATCH($H25,'2k - Základní list'!$A:$A,0),1)-1)</f>
        <v/>
      </c>
    </row>
    <row r="26" spans="1:13" ht="31.5" customHeight="1" x14ac:dyDescent="0.2">
      <c r="A26" s="34">
        <v>22</v>
      </c>
      <c r="B26" s="32" t="s">
        <v>41</v>
      </c>
      <c r="C26" s="32">
        <v>10</v>
      </c>
      <c r="D26" s="80">
        <f>INDEX('2k - 1. závod'!$A:$BA,$C26+5,INDEX('2k - Základní list'!$B:$B,MATCH($B26,'2k - Základní list'!$A:$A,0),1))</f>
        <v>0</v>
      </c>
      <c r="E26" s="35" t="str">
        <f>INDEX('2k - 1. závod'!$A:$BA,$C26+5,INDEX('2k - Základní list'!$B:$B,MATCH($B26,'2k - Základní list'!$A:$A,0),1)+3)</f>
        <v/>
      </c>
      <c r="F26" s="62" t="str">
        <f>INDEX('2k - 1. závod'!$A:$BA,$C26+5,INDEX('2k - Základní list'!$B:$B,MATCH($B26,'2k - Základní list'!$A:$A,0),1)-2)</f>
        <v/>
      </c>
      <c r="G26" s="138" t="str">
        <f>INDEX('2k - 1. závod'!$A:$BA,$C26+5,INDEX('2k - Základní list'!$B:$B,MATCH($B26,'2k - Základní list'!$A:$A,0),1)-1)</f>
        <v/>
      </c>
      <c r="H26" s="32" t="s">
        <v>41</v>
      </c>
      <c r="I26" s="32">
        <v>10</v>
      </c>
      <c r="J26" s="80">
        <f>INDEX('2k - 2. závod'!$A:$BA,$I26+5,INDEX('2k - Základní list'!$B:$B,MATCH($H26,'2k - Základní list'!$A:$A,0),1))</f>
        <v>0</v>
      </c>
      <c r="K26" s="35" t="str">
        <f>INDEX('2k - 2. závod'!$A:$BA,$I26+5,INDEX('2k - Základní list'!$B:$B,MATCH($H26,'2k - Základní list'!$A:$A,0),1)+3)</f>
        <v/>
      </c>
      <c r="L26" s="62" t="str">
        <f>INDEX('2k - 2. závod'!$A:$BA,$I26+5,INDEX('2k - Základní list'!$B:$B,MATCH($H26,'2k - Základní list'!$A:$A,0),1)-2)</f>
        <v/>
      </c>
      <c r="M26" s="138" t="str">
        <f>INDEX('2k - 2. závod'!$A:$BA,$I26+5,INDEX('2k - Základní list'!$B:$B,MATCH($H26,'2k - Základní list'!$A:$A,0),1)-1)</f>
        <v/>
      </c>
    </row>
    <row r="27" spans="1:13" ht="31.5" customHeight="1" x14ac:dyDescent="0.2">
      <c r="A27" s="34">
        <v>23</v>
      </c>
      <c r="B27" s="32" t="s">
        <v>41</v>
      </c>
      <c r="C27" s="32">
        <v>11</v>
      </c>
      <c r="D27" s="80">
        <f>INDEX('2k - 1. závod'!$A:$BA,$C27+5,INDEX('2k - Základní list'!$B:$B,MATCH($B27,'2k - Základní list'!$A:$A,0),1))</f>
        <v>0</v>
      </c>
      <c r="E27" s="35" t="str">
        <f>INDEX('2k - 1. závod'!$A:$BA,$C27+5,INDEX('2k - Základní list'!$B:$B,MATCH($B27,'2k - Základní list'!$A:$A,0),1)+3)</f>
        <v/>
      </c>
      <c r="F27" s="62" t="str">
        <f>INDEX('2k - 1. závod'!$A:$BA,$C27+5,INDEX('2k - Základní list'!$B:$B,MATCH($B27,'2k - Základní list'!$A:$A,0),1)-2)</f>
        <v/>
      </c>
      <c r="G27" s="138" t="str">
        <f>INDEX('2k - 1. závod'!$A:$BA,$C27+5,INDEX('2k - Základní list'!$B:$B,MATCH($B27,'2k - Základní list'!$A:$A,0),1)-1)</f>
        <v/>
      </c>
      <c r="H27" s="32" t="s">
        <v>41</v>
      </c>
      <c r="I27" s="32">
        <v>11</v>
      </c>
      <c r="J27" s="80">
        <f>INDEX('2k - 2. závod'!$A:$BA,$I27+5,INDEX('2k - Základní list'!$B:$B,MATCH($H27,'2k - Základní list'!$A:$A,0),1))</f>
        <v>0</v>
      </c>
      <c r="K27" s="35" t="str">
        <f>INDEX('2k - 2. závod'!$A:$BA,$I27+5,INDEX('2k - Základní list'!$B:$B,MATCH($H27,'2k - Základní list'!$A:$A,0),1)+3)</f>
        <v/>
      </c>
      <c r="L27" s="62" t="str">
        <f>INDEX('2k - 2. závod'!$A:$BA,$I27+5,INDEX('2k - Základní list'!$B:$B,MATCH($H27,'2k - Základní list'!$A:$A,0),1)-2)</f>
        <v/>
      </c>
      <c r="M27" s="138" t="str">
        <f>INDEX('2k - 2. závod'!$A:$BA,$I27+5,INDEX('2k - Základní list'!$B:$B,MATCH($H27,'2k - Základní list'!$A:$A,0),1)-1)</f>
        <v/>
      </c>
    </row>
    <row r="28" spans="1:13" ht="31.5" customHeight="1" x14ac:dyDescent="0.2">
      <c r="A28" s="34">
        <v>24</v>
      </c>
      <c r="B28" s="32" t="s">
        <v>41</v>
      </c>
      <c r="C28" s="32">
        <v>12</v>
      </c>
      <c r="D28" s="80">
        <f>INDEX('2k - 1. závod'!$A:$BA,$C28+5,INDEX('2k - Základní list'!$B:$B,MATCH($B28,'2k - Základní list'!$A:$A,0),1))</f>
        <v>0</v>
      </c>
      <c r="E28" s="35" t="str">
        <f>INDEX('2k - 1. závod'!$A:$BA,$C28+5,INDEX('2k - Základní list'!$B:$B,MATCH($B28,'2k - Základní list'!$A:$A,0),1)+3)</f>
        <v/>
      </c>
      <c r="F28" s="62" t="str">
        <f>INDEX('2k - 1. závod'!$A:$BA,$C28+5,INDEX('2k - Základní list'!$B:$B,MATCH($B28,'2k - Základní list'!$A:$A,0),1)-2)</f>
        <v/>
      </c>
      <c r="G28" s="138" t="str">
        <f>INDEX('2k - 1. závod'!$A:$BA,$C28+5,INDEX('2k - Základní list'!$B:$B,MATCH($B28,'2k - Základní list'!$A:$A,0),1)-1)</f>
        <v/>
      </c>
      <c r="H28" s="32" t="s">
        <v>41</v>
      </c>
      <c r="I28" s="32">
        <v>12</v>
      </c>
      <c r="J28" s="80">
        <f>INDEX('2k - 2. závod'!$A:$BA,$I28+5,INDEX('2k - Základní list'!$B:$B,MATCH($H28,'2k - Základní list'!$A:$A,0),1))</f>
        <v>0</v>
      </c>
      <c r="K28" s="35" t="str">
        <f>INDEX('2k - 2. závod'!$A:$BA,$I28+5,INDEX('2k - Základní list'!$B:$B,MATCH($H28,'2k - Základní list'!$A:$A,0),1)+3)</f>
        <v/>
      </c>
      <c r="L28" s="62" t="str">
        <f>INDEX('2k - 2. závod'!$A:$BA,$I28+5,INDEX('2k - Základní list'!$B:$B,MATCH($H28,'2k - Základní list'!$A:$A,0),1)-2)</f>
        <v/>
      </c>
      <c r="M28" s="138" t="str">
        <f>INDEX('2k - 2. závod'!$A:$BA,$I28+5,INDEX('2k - Základní list'!$B:$B,MATCH($H28,'2k - Základní list'!$A:$A,0),1)-1)</f>
        <v/>
      </c>
    </row>
    <row r="29" spans="1:13" ht="31.5" customHeight="1" x14ac:dyDescent="0.2">
      <c r="A29" s="34">
        <v>25</v>
      </c>
      <c r="B29" s="32" t="s">
        <v>42</v>
      </c>
      <c r="C29" s="32">
        <v>1</v>
      </c>
      <c r="D29" s="80">
        <f>INDEX('2k - 1. závod'!$A:$BA,$C29+5,INDEX('2k - Základní list'!$B:$B,MATCH($B29,'2k - Základní list'!$A:$A,0),1))</f>
        <v>0</v>
      </c>
      <c r="E29" s="35" t="str">
        <f>INDEX('2k - 1. závod'!$A:$BA,$C29+5,INDEX('2k - Základní list'!$B:$B,MATCH($B29,'2k - Základní list'!$A:$A,0),1)+3)</f>
        <v/>
      </c>
      <c r="F29" s="62" t="str">
        <f>INDEX('2k - 1. závod'!$A:$BA,$C29+5,INDEX('2k - Základní list'!$B:$B,MATCH($B29,'2k - Základní list'!$A:$A,0),1)-2)</f>
        <v/>
      </c>
      <c r="G29" s="138" t="str">
        <f>INDEX('2k - 1. závod'!$A:$BA,$C29+5,INDEX('2k - Základní list'!$B:$B,MATCH($B29,'2k - Základní list'!$A:$A,0),1)-1)</f>
        <v/>
      </c>
      <c r="H29" s="32" t="s">
        <v>42</v>
      </c>
      <c r="I29" s="32">
        <v>1</v>
      </c>
      <c r="J29" s="80">
        <f>INDEX('2k - 2. závod'!$A:$BA,$I29+5,INDEX('2k - Základní list'!$B:$B,MATCH($H29,'2k - Základní list'!$A:$A,0),1))</f>
        <v>0</v>
      </c>
      <c r="K29" s="35" t="str">
        <f>INDEX('2k - 2. závod'!$A:$BA,$I29+5,INDEX('2k - Základní list'!$B:$B,MATCH($H29,'2k - Základní list'!$A:$A,0),1)+3)</f>
        <v/>
      </c>
      <c r="L29" s="62" t="str">
        <f>INDEX('2k - 2. závod'!$A:$BA,$I29+5,INDEX('2k - Základní list'!$B:$B,MATCH($H29,'2k - Základní list'!$A:$A,0),1)-2)</f>
        <v/>
      </c>
      <c r="M29" s="138" t="str">
        <f>INDEX('2k - 2. závod'!$A:$BA,$I29+5,INDEX('2k - Základní list'!$B:$B,MATCH($H29,'2k - Základní list'!$A:$A,0),1)-1)</f>
        <v/>
      </c>
    </row>
    <row r="30" spans="1:13" ht="31.5" customHeight="1" x14ac:dyDescent="0.2">
      <c r="A30" s="34">
        <v>26</v>
      </c>
      <c r="B30" s="32" t="s">
        <v>42</v>
      </c>
      <c r="C30" s="32">
        <v>2</v>
      </c>
      <c r="D30" s="80">
        <f>INDEX('2k - 1. závod'!$A:$BA,$C30+5,INDEX('2k - Základní list'!$B:$B,MATCH($B30,'2k - Základní list'!$A:$A,0),1))</f>
        <v>0</v>
      </c>
      <c r="E30" s="35" t="str">
        <f>INDEX('2k - 1. závod'!$A:$BA,$C30+5,INDEX('2k - Základní list'!$B:$B,MATCH($B30,'2k - Základní list'!$A:$A,0),1)+3)</f>
        <v/>
      </c>
      <c r="F30" s="62" t="str">
        <f>INDEX('2k - 1. závod'!$A:$BA,$C30+5,INDEX('2k - Základní list'!$B:$B,MATCH($B30,'2k - Základní list'!$A:$A,0),1)-2)</f>
        <v/>
      </c>
      <c r="G30" s="138" t="str">
        <f>INDEX('2k - 1. závod'!$A:$BA,$C30+5,INDEX('2k - Základní list'!$B:$B,MATCH($B30,'2k - Základní list'!$A:$A,0),1)-1)</f>
        <v/>
      </c>
      <c r="H30" s="32" t="s">
        <v>42</v>
      </c>
      <c r="I30" s="32">
        <v>2</v>
      </c>
      <c r="J30" s="80">
        <f>INDEX('2k - 2. závod'!$A:$BA,$I30+5,INDEX('2k - Základní list'!$B:$B,MATCH($H30,'2k - Základní list'!$A:$A,0),1))</f>
        <v>0</v>
      </c>
      <c r="K30" s="35" t="str">
        <f>INDEX('2k - 2. závod'!$A:$BA,$I30+5,INDEX('2k - Základní list'!$B:$B,MATCH($H30,'2k - Základní list'!$A:$A,0),1)+3)</f>
        <v/>
      </c>
      <c r="L30" s="62" t="str">
        <f>INDEX('2k - 2. závod'!$A:$BA,$I30+5,INDEX('2k - Základní list'!$B:$B,MATCH($H30,'2k - Základní list'!$A:$A,0),1)-2)</f>
        <v/>
      </c>
      <c r="M30" s="138" t="str">
        <f>INDEX('2k - 2. závod'!$A:$BA,$I30+5,INDEX('2k - Základní list'!$B:$B,MATCH($H30,'2k - Základní list'!$A:$A,0),1)-1)</f>
        <v/>
      </c>
    </row>
    <row r="31" spans="1:13" ht="31.5" customHeight="1" x14ac:dyDescent="0.2">
      <c r="A31" s="34">
        <v>27</v>
      </c>
      <c r="B31" s="32" t="s">
        <v>42</v>
      </c>
      <c r="C31" s="32">
        <v>3</v>
      </c>
      <c r="D31" s="80">
        <f>INDEX('2k - 1. závod'!$A:$BA,$C31+5,INDEX('2k - Základní list'!$B:$B,MATCH($B31,'2k - Základní list'!$A:$A,0),1))</f>
        <v>0</v>
      </c>
      <c r="E31" s="35" t="str">
        <f>INDEX('2k - 1. závod'!$A:$BA,$C31+5,INDEX('2k - Základní list'!$B:$B,MATCH($B31,'2k - Základní list'!$A:$A,0),1)+3)</f>
        <v/>
      </c>
      <c r="F31" s="62" t="str">
        <f>INDEX('2k - 1. závod'!$A:$BA,$C31+5,INDEX('2k - Základní list'!$B:$B,MATCH($B31,'2k - Základní list'!$A:$A,0),1)-2)</f>
        <v/>
      </c>
      <c r="G31" s="138" t="str">
        <f>INDEX('2k - 1. závod'!$A:$BA,$C31+5,INDEX('2k - Základní list'!$B:$B,MATCH($B31,'2k - Základní list'!$A:$A,0),1)-1)</f>
        <v/>
      </c>
      <c r="H31" s="32" t="s">
        <v>42</v>
      </c>
      <c r="I31" s="32">
        <v>3</v>
      </c>
      <c r="J31" s="80">
        <f>INDEX('2k - 2. závod'!$A:$BA,$I31+5,INDEX('2k - Základní list'!$B:$B,MATCH($H31,'2k - Základní list'!$A:$A,0),1))</f>
        <v>0</v>
      </c>
      <c r="K31" s="35" t="str">
        <f>INDEX('2k - 2. závod'!$A:$BA,$I31+5,INDEX('2k - Základní list'!$B:$B,MATCH($H31,'2k - Základní list'!$A:$A,0),1)+3)</f>
        <v/>
      </c>
      <c r="L31" s="62" t="str">
        <f>INDEX('2k - 2. závod'!$A:$BA,$I31+5,INDEX('2k - Základní list'!$B:$B,MATCH($H31,'2k - Základní list'!$A:$A,0),1)-2)</f>
        <v/>
      </c>
      <c r="M31" s="138" t="str">
        <f>INDEX('2k - 2. závod'!$A:$BA,$I31+5,INDEX('2k - Základní list'!$B:$B,MATCH($H31,'2k - Základní list'!$A:$A,0),1)-1)</f>
        <v/>
      </c>
    </row>
    <row r="32" spans="1:13" ht="31.5" customHeight="1" x14ac:dyDescent="0.2">
      <c r="A32" s="34">
        <v>28</v>
      </c>
      <c r="B32" s="32" t="s">
        <v>42</v>
      </c>
      <c r="C32" s="32">
        <v>4</v>
      </c>
      <c r="D32" s="80">
        <f>INDEX('2k - 1. závod'!$A:$BA,$C32+5,INDEX('2k - Základní list'!$B:$B,MATCH($B32,'2k - Základní list'!$A:$A,0),1))</f>
        <v>0</v>
      </c>
      <c r="E32" s="35" t="str">
        <f>INDEX('2k - 1. závod'!$A:$BA,$C32+5,INDEX('2k - Základní list'!$B:$B,MATCH($B32,'2k - Základní list'!$A:$A,0),1)+3)</f>
        <v/>
      </c>
      <c r="F32" s="62" t="str">
        <f>INDEX('2k - 1. závod'!$A:$BA,$C32+5,INDEX('2k - Základní list'!$B:$B,MATCH($B32,'2k - Základní list'!$A:$A,0),1)-2)</f>
        <v/>
      </c>
      <c r="G32" s="138" t="str">
        <f>INDEX('2k - 1. závod'!$A:$BA,$C32+5,INDEX('2k - Základní list'!$B:$B,MATCH($B32,'2k - Základní list'!$A:$A,0),1)-1)</f>
        <v/>
      </c>
      <c r="H32" s="32" t="s">
        <v>42</v>
      </c>
      <c r="I32" s="32">
        <v>4</v>
      </c>
      <c r="J32" s="80">
        <f>INDEX('2k - 2. závod'!$A:$BA,$I32+5,INDEX('2k - Základní list'!$B:$B,MATCH($H32,'2k - Základní list'!$A:$A,0),1))</f>
        <v>0</v>
      </c>
      <c r="K32" s="35" t="str">
        <f>INDEX('2k - 2. závod'!$A:$BA,$I32+5,INDEX('2k - Základní list'!$B:$B,MATCH($H32,'2k - Základní list'!$A:$A,0),1)+3)</f>
        <v/>
      </c>
      <c r="L32" s="62" t="str">
        <f>INDEX('2k - 2. závod'!$A:$BA,$I32+5,INDEX('2k - Základní list'!$B:$B,MATCH($H32,'2k - Základní list'!$A:$A,0),1)-2)</f>
        <v/>
      </c>
      <c r="M32" s="138" t="str">
        <f>INDEX('2k - 2. závod'!$A:$BA,$I32+5,INDEX('2k - Základní list'!$B:$B,MATCH($H32,'2k - Základní list'!$A:$A,0),1)-1)</f>
        <v/>
      </c>
    </row>
    <row r="33" spans="1:13" ht="31.5" customHeight="1" x14ac:dyDescent="0.2">
      <c r="A33" s="34">
        <v>29</v>
      </c>
      <c r="B33" s="32" t="s">
        <v>42</v>
      </c>
      <c r="C33" s="32">
        <v>5</v>
      </c>
      <c r="D33" s="80">
        <f>INDEX('2k - 1. závod'!$A:$BA,$C33+5,INDEX('2k - Základní list'!$B:$B,MATCH($B33,'2k - Základní list'!$A:$A,0),1))</f>
        <v>0</v>
      </c>
      <c r="E33" s="35" t="str">
        <f>INDEX('2k - 1. závod'!$A:$BA,$C33+5,INDEX('2k - Základní list'!$B:$B,MATCH($B33,'2k - Základní list'!$A:$A,0),1)+3)</f>
        <v/>
      </c>
      <c r="F33" s="62" t="str">
        <f>INDEX('2k - 1. závod'!$A:$BA,$C33+5,INDEX('2k - Základní list'!$B:$B,MATCH($B33,'2k - Základní list'!$A:$A,0),1)-2)</f>
        <v/>
      </c>
      <c r="G33" s="138" t="str">
        <f>INDEX('2k - 1. závod'!$A:$BA,$C33+5,INDEX('2k - Základní list'!$B:$B,MATCH($B33,'2k - Základní list'!$A:$A,0),1)-1)</f>
        <v/>
      </c>
      <c r="H33" s="32" t="s">
        <v>42</v>
      </c>
      <c r="I33" s="32">
        <v>5</v>
      </c>
      <c r="J33" s="80">
        <f>INDEX('2k - 2. závod'!$A:$BA,$I33+5,INDEX('2k - Základní list'!$B:$B,MATCH($H33,'2k - Základní list'!$A:$A,0),1))</f>
        <v>0</v>
      </c>
      <c r="K33" s="35" t="str">
        <f>INDEX('2k - 2. závod'!$A:$BA,$I33+5,INDEX('2k - Základní list'!$B:$B,MATCH($H33,'2k - Základní list'!$A:$A,0),1)+3)</f>
        <v/>
      </c>
      <c r="L33" s="62" t="str">
        <f>INDEX('2k - 2. závod'!$A:$BA,$I33+5,INDEX('2k - Základní list'!$B:$B,MATCH($H33,'2k - Základní list'!$A:$A,0),1)-2)</f>
        <v/>
      </c>
      <c r="M33" s="138" t="str">
        <f>INDEX('2k - 2. závod'!$A:$BA,$I33+5,INDEX('2k - Základní list'!$B:$B,MATCH($H33,'2k - Základní list'!$A:$A,0),1)-1)</f>
        <v/>
      </c>
    </row>
    <row r="34" spans="1:13" ht="31.5" customHeight="1" x14ac:dyDescent="0.2">
      <c r="A34" s="34">
        <v>30</v>
      </c>
      <c r="B34" s="32" t="s">
        <v>42</v>
      </c>
      <c r="C34" s="32">
        <v>6</v>
      </c>
      <c r="D34" s="80">
        <f>INDEX('2k - 1. závod'!$A:$BA,$C34+5,INDEX('2k - Základní list'!$B:$B,MATCH($B34,'2k - Základní list'!$A:$A,0),1))</f>
        <v>0</v>
      </c>
      <c r="E34" s="35" t="str">
        <f>INDEX('2k - 1. závod'!$A:$BA,$C34+5,INDEX('2k - Základní list'!$B:$B,MATCH($B34,'2k - Základní list'!$A:$A,0),1)+3)</f>
        <v/>
      </c>
      <c r="F34" s="62" t="str">
        <f>INDEX('2k - 1. závod'!$A:$BA,$C34+5,INDEX('2k - Základní list'!$B:$B,MATCH($B34,'2k - Základní list'!$A:$A,0),1)-2)</f>
        <v/>
      </c>
      <c r="G34" s="138" t="str">
        <f>INDEX('2k - 1. závod'!$A:$BA,$C34+5,INDEX('2k - Základní list'!$B:$B,MATCH($B34,'2k - Základní list'!$A:$A,0),1)-1)</f>
        <v/>
      </c>
      <c r="H34" s="32" t="s">
        <v>42</v>
      </c>
      <c r="I34" s="32">
        <v>6</v>
      </c>
      <c r="J34" s="80">
        <f>INDEX('2k - 2. závod'!$A:$BA,$I34+5,INDEX('2k - Základní list'!$B:$B,MATCH($H34,'2k - Základní list'!$A:$A,0),1))</f>
        <v>0</v>
      </c>
      <c r="K34" s="35" t="str">
        <f>INDEX('2k - 2. závod'!$A:$BA,$I34+5,INDEX('2k - Základní list'!$B:$B,MATCH($H34,'2k - Základní list'!$A:$A,0),1)+3)</f>
        <v/>
      </c>
      <c r="L34" s="62" t="str">
        <f>INDEX('2k - 2. závod'!$A:$BA,$I34+5,INDEX('2k - Základní list'!$B:$B,MATCH($H34,'2k - Základní list'!$A:$A,0),1)-2)</f>
        <v/>
      </c>
      <c r="M34" s="138" t="str">
        <f>INDEX('2k - 2. závod'!$A:$BA,$I34+5,INDEX('2k - Základní list'!$B:$B,MATCH($H34,'2k - Základní list'!$A:$A,0),1)-1)</f>
        <v/>
      </c>
    </row>
    <row r="35" spans="1:13" ht="31.5" customHeight="1" x14ac:dyDescent="0.2">
      <c r="A35" s="34">
        <v>31</v>
      </c>
      <c r="B35" s="32" t="s">
        <v>42</v>
      </c>
      <c r="C35" s="32">
        <v>7</v>
      </c>
      <c r="D35" s="80">
        <f>INDEX('2k - 1. závod'!$A:$BA,$C35+5,INDEX('2k - Základní list'!$B:$B,MATCH($B35,'2k - Základní list'!$A:$A,0),1))</f>
        <v>0</v>
      </c>
      <c r="E35" s="35" t="str">
        <f>INDEX('2k - 1. závod'!$A:$BA,$C35+5,INDEX('2k - Základní list'!$B:$B,MATCH($B35,'2k - Základní list'!$A:$A,0),1)+3)</f>
        <v/>
      </c>
      <c r="F35" s="62" t="str">
        <f>INDEX('2k - 1. závod'!$A:$BA,$C35+5,INDEX('2k - Základní list'!$B:$B,MATCH($B35,'2k - Základní list'!$A:$A,0),1)-2)</f>
        <v/>
      </c>
      <c r="G35" s="138" t="str">
        <f>INDEX('2k - 1. závod'!$A:$BA,$C35+5,INDEX('2k - Základní list'!$B:$B,MATCH($B35,'2k - Základní list'!$A:$A,0),1)-1)</f>
        <v/>
      </c>
      <c r="H35" s="32" t="s">
        <v>42</v>
      </c>
      <c r="I35" s="32">
        <v>7</v>
      </c>
      <c r="J35" s="80">
        <f>INDEX('2k - 2. závod'!$A:$BA,$I35+5,INDEX('2k - Základní list'!$B:$B,MATCH($H35,'2k - Základní list'!$A:$A,0),1))</f>
        <v>0</v>
      </c>
      <c r="K35" s="35" t="str">
        <f>INDEX('2k - 2. závod'!$A:$BA,$I35+5,INDEX('2k - Základní list'!$B:$B,MATCH($H35,'2k - Základní list'!$A:$A,0),1)+3)</f>
        <v/>
      </c>
      <c r="L35" s="62" t="str">
        <f>INDEX('2k - 2. závod'!$A:$BA,$I35+5,INDEX('2k - Základní list'!$B:$B,MATCH($H35,'2k - Základní list'!$A:$A,0),1)-2)</f>
        <v/>
      </c>
      <c r="M35" s="138" t="str">
        <f>INDEX('2k - 2. závod'!$A:$BA,$I35+5,INDEX('2k - Základní list'!$B:$B,MATCH($H35,'2k - Základní list'!$A:$A,0),1)-1)</f>
        <v/>
      </c>
    </row>
    <row r="36" spans="1:13" ht="31.5" customHeight="1" x14ac:dyDescent="0.2">
      <c r="A36" s="34">
        <v>32</v>
      </c>
      <c r="B36" s="32" t="s">
        <v>42</v>
      </c>
      <c r="C36" s="32">
        <v>8</v>
      </c>
      <c r="D36" s="80">
        <f>INDEX('2k - 1. závod'!$A:$BA,$C36+5,INDEX('2k - Základní list'!$B:$B,MATCH($B36,'2k - Základní list'!$A:$A,0),1))</f>
        <v>0</v>
      </c>
      <c r="E36" s="35" t="str">
        <f>INDEX('2k - 1. závod'!$A:$BA,$C36+5,INDEX('2k - Základní list'!$B:$B,MATCH($B36,'2k - Základní list'!$A:$A,0),1)+3)</f>
        <v/>
      </c>
      <c r="F36" s="62" t="str">
        <f>INDEX('2k - 1. závod'!$A:$BA,$C36+5,INDEX('2k - Základní list'!$B:$B,MATCH($B36,'2k - Základní list'!$A:$A,0),1)-2)</f>
        <v/>
      </c>
      <c r="G36" s="138" t="str">
        <f>INDEX('2k - 1. závod'!$A:$BA,$C36+5,INDEX('2k - Základní list'!$B:$B,MATCH($B36,'2k - Základní list'!$A:$A,0),1)-1)</f>
        <v/>
      </c>
      <c r="H36" s="32" t="s">
        <v>42</v>
      </c>
      <c r="I36" s="32">
        <v>8</v>
      </c>
      <c r="J36" s="80">
        <f>INDEX('2k - 2. závod'!$A:$BA,$I36+5,INDEX('2k - Základní list'!$B:$B,MATCH($H36,'2k - Základní list'!$A:$A,0),1))</f>
        <v>0</v>
      </c>
      <c r="K36" s="35" t="str">
        <f>INDEX('2k - 2. závod'!$A:$BA,$I36+5,INDEX('2k - Základní list'!$B:$B,MATCH($H36,'2k - Základní list'!$A:$A,0),1)+3)</f>
        <v/>
      </c>
      <c r="L36" s="62" t="str">
        <f>INDEX('2k - 2. závod'!$A:$BA,$I36+5,INDEX('2k - Základní list'!$B:$B,MATCH($H36,'2k - Základní list'!$A:$A,0),1)-2)</f>
        <v/>
      </c>
      <c r="M36" s="138" t="str">
        <f>INDEX('2k - 2. závod'!$A:$BA,$I36+5,INDEX('2k - Základní list'!$B:$B,MATCH($H36,'2k - Základní list'!$A:$A,0),1)-1)</f>
        <v/>
      </c>
    </row>
    <row r="37" spans="1:13" ht="31.5" customHeight="1" x14ac:dyDescent="0.2">
      <c r="A37" s="34">
        <v>33</v>
      </c>
      <c r="B37" s="32" t="s">
        <v>42</v>
      </c>
      <c r="C37" s="32">
        <v>9</v>
      </c>
      <c r="D37" s="80">
        <f>INDEX('2k - 1. závod'!$A:$BA,$C37+5,INDEX('2k - Základní list'!$B:$B,MATCH($B37,'2k - Základní list'!$A:$A,0),1))</f>
        <v>0</v>
      </c>
      <c r="E37" s="35" t="str">
        <f>INDEX('2k - 1. závod'!$A:$BA,$C37+5,INDEX('2k - Základní list'!$B:$B,MATCH($B37,'2k - Základní list'!$A:$A,0),1)+3)</f>
        <v/>
      </c>
      <c r="F37" s="62" t="str">
        <f>INDEX('2k - 1. závod'!$A:$BA,$C37+5,INDEX('2k - Základní list'!$B:$B,MATCH($B37,'2k - Základní list'!$A:$A,0),1)-2)</f>
        <v/>
      </c>
      <c r="G37" s="138" t="str">
        <f>INDEX('2k - 1. závod'!$A:$BA,$C37+5,INDEX('2k - Základní list'!$B:$B,MATCH($B37,'2k - Základní list'!$A:$A,0),1)-1)</f>
        <v/>
      </c>
      <c r="H37" s="32" t="s">
        <v>42</v>
      </c>
      <c r="I37" s="32">
        <v>9</v>
      </c>
      <c r="J37" s="80">
        <f>INDEX('2k - 2. závod'!$A:$BA,$I37+5,INDEX('2k - Základní list'!$B:$B,MATCH($H37,'2k - Základní list'!$A:$A,0),1))</f>
        <v>0</v>
      </c>
      <c r="K37" s="35" t="str">
        <f>INDEX('2k - 2. závod'!$A:$BA,$I37+5,INDEX('2k - Základní list'!$B:$B,MATCH($H37,'2k - Základní list'!$A:$A,0),1)+3)</f>
        <v/>
      </c>
      <c r="L37" s="62" t="str">
        <f>INDEX('2k - 2. závod'!$A:$BA,$I37+5,INDEX('2k - Základní list'!$B:$B,MATCH($H37,'2k - Základní list'!$A:$A,0),1)-2)</f>
        <v/>
      </c>
      <c r="M37" s="138" t="str">
        <f>INDEX('2k - 2. závod'!$A:$BA,$I37+5,INDEX('2k - Základní list'!$B:$B,MATCH($H37,'2k - Základní list'!$A:$A,0),1)-1)</f>
        <v/>
      </c>
    </row>
    <row r="38" spans="1:13" ht="31.5" customHeight="1" x14ac:dyDescent="0.2">
      <c r="A38" s="34">
        <v>34</v>
      </c>
      <c r="B38" s="32" t="s">
        <v>42</v>
      </c>
      <c r="C38" s="32">
        <v>10</v>
      </c>
      <c r="D38" s="80">
        <f>INDEX('2k - 1. závod'!$A:$BA,$C38+5,INDEX('2k - Základní list'!$B:$B,MATCH($B38,'2k - Základní list'!$A:$A,0),1))</f>
        <v>0</v>
      </c>
      <c r="E38" s="35" t="str">
        <f>INDEX('2k - 1. závod'!$A:$BA,$C38+5,INDEX('2k - Základní list'!$B:$B,MATCH($B38,'2k - Základní list'!$A:$A,0),1)+3)</f>
        <v/>
      </c>
      <c r="F38" s="62" t="str">
        <f>INDEX('2k - 1. závod'!$A:$BA,$C38+5,INDEX('2k - Základní list'!$B:$B,MATCH($B38,'2k - Základní list'!$A:$A,0),1)-2)</f>
        <v/>
      </c>
      <c r="G38" s="138" t="str">
        <f>INDEX('2k - 1. závod'!$A:$BA,$C38+5,INDEX('2k - Základní list'!$B:$B,MATCH($B38,'2k - Základní list'!$A:$A,0),1)-1)</f>
        <v/>
      </c>
      <c r="H38" s="32" t="s">
        <v>42</v>
      </c>
      <c r="I38" s="32">
        <v>10</v>
      </c>
      <c r="J38" s="80">
        <f>INDEX('2k - 2. závod'!$A:$BA,$I38+5,INDEX('2k - Základní list'!$B:$B,MATCH($H38,'2k - Základní list'!$A:$A,0),1))</f>
        <v>0</v>
      </c>
      <c r="K38" s="35" t="str">
        <f>INDEX('2k - 2. závod'!$A:$BA,$I38+5,INDEX('2k - Základní list'!$B:$B,MATCH($H38,'2k - Základní list'!$A:$A,0),1)+3)</f>
        <v/>
      </c>
      <c r="L38" s="62" t="str">
        <f>INDEX('2k - 2. závod'!$A:$BA,$I38+5,INDEX('2k - Základní list'!$B:$B,MATCH($H38,'2k - Základní list'!$A:$A,0),1)-2)</f>
        <v/>
      </c>
      <c r="M38" s="138" t="str">
        <f>INDEX('2k - 2. závod'!$A:$BA,$I38+5,INDEX('2k - Základní list'!$B:$B,MATCH($H38,'2k - Základní list'!$A:$A,0),1)-1)</f>
        <v/>
      </c>
    </row>
    <row r="39" spans="1:13" ht="31.5" customHeight="1" x14ac:dyDescent="0.2">
      <c r="A39" s="34">
        <v>35</v>
      </c>
      <c r="B39" s="32" t="s">
        <v>42</v>
      </c>
      <c r="C39" s="32">
        <v>11</v>
      </c>
      <c r="D39" s="80">
        <f>INDEX('2k - 1. závod'!$A:$BA,$C39+5,INDEX('2k - Základní list'!$B:$B,MATCH($B39,'2k - Základní list'!$A:$A,0),1))</f>
        <v>0</v>
      </c>
      <c r="E39" s="35" t="str">
        <f>INDEX('2k - 1. závod'!$A:$BA,$C39+5,INDEX('2k - Základní list'!$B:$B,MATCH($B39,'2k - Základní list'!$A:$A,0),1)+3)</f>
        <v/>
      </c>
      <c r="F39" s="62" t="str">
        <f>INDEX('2k - 1. závod'!$A:$BA,$C39+5,INDEX('2k - Základní list'!$B:$B,MATCH($B39,'2k - Základní list'!$A:$A,0),1)-2)</f>
        <v/>
      </c>
      <c r="G39" s="138" t="str">
        <f>INDEX('2k - 1. závod'!$A:$BA,$C39+5,INDEX('2k - Základní list'!$B:$B,MATCH($B39,'2k - Základní list'!$A:$A,0),1)-1)</f>
        <v/>
      </c>
      <c r="H39" s="32" t="s">
        <v>42</v>
      </c>
      <c r="I39" s="32">
        <v>11</v>
      </c>
      <c r="J39" s="80">
        <f>INDEX('2k - 2. závod'!$A:$BA,$I39+5,INDEX('2k - Základní list'!$B:$B,MATCH($H39,'2k - Základní list'!$A:$A,0),1))</f>
        <v>0</v>
      </c>
      <c r="K39" s="35" t="str">
        <f>INDEX('2k - 2. závod'!$A:$BA,$I39+5,INDEX('2k - Základní list'!$B:$B,MATCH($H39,'2k - Základní list'!$A:$A,0),1)+3)</f>
        <v/>
      </c>
      <c r="L39" s="62" t="str">
        <f>INDEX('2k - 2. závod'!$A:$BA,$I39+5,INDEX('2k - Základní list'!$B:$B,MATCH($H39,'2k - Základní list'!$A:$A,0),1)-2)</f>
        <v/>
      </c>
      <c r="M39" s="138" t="str">
        <f>INDEX('2k - 2. závod'!$A:$BA,$I39+5,INDEX('2k - Základní list'!$B:$B,MATCH($H39,'2k - Základní list'!$A:$A,0),1)-1)</f>
        <v/>
      </c>
    </row>
    <row r="40" spans="1:13" ht="31.5" customHeight="1" x14ac:dyDescent="0.2">
      <c r="A40" s="34">
        <v>36</v>
      </c>
      <c r="B40" s="32" t="s">
        <v>42</v>
      </c>
      <c r="C40" s="32">
        <v>12</v>
      </c>
      <c r="D40" s="80">
        <f>INDEX('2k - 1. závod'!$A:$BA,$C40+5,INDEX('2k - Základní list'!$B:$B,MATCH($B40,'2k - Základní list'!$A:$A,0),1))</f>
        <v>0</v>
      </c>
      <c r="E40" s="35" t="str">
        <f>INDEX('2k - 1. závod'!$A:$BA,$C40+5,INDEX('2k - Základní list'!$B:$B,MATCH($B40,'2k - Základní list'!$A:$A,0),1)+3)</f>
        <v/>
      </c>
      <c r="F40" s="62" t="str">
        <f>INDEX('2k - 1. závod'!$A:$BA,$C40+5,INDEX('2k - Základní list'!$B:$B,MATCH($B40,'2k - Základní list'!$A:$A,0),1)-2)</f>
        <v/>
      </c>
      <c r="G40" s="138" t="str">
        <f>INDEX('2k - 1. závod'!$A:$BA,$C40+5,INDEX('2k - Základní list'!$B:$B,MATCH($B40,'2k - Základní list'!$A:$A,0),1)-1)</f>
        <v/>
      </c>
      <c r="H40" s="32" t="s">
        <v>42</v>
      </c>
      <c r="I40" s="32">
        <v>12</v>
      </c>
      <c r="J40" s="80">
        <f>INDEX('2k - 2. závod'!$A:$BA,$I40+5,INDEX('2k - Základní list'!$B:$B,MATCH($H40,'2k - Základní list'!$A:$A,0),1))</f>
        <v>0</v>
      </c>
      <c r="K40" s="35" t="str">
        <f>INDEX('2k - 2. závod'!$A:$BA,$I40+5,INDEX('2k - Základní list'!$B:$B,MATCH($H40,'2k - Základní list'!$A:$A,0),1)+3)</f>
        <v/>
      </c>
      <c r="L40" s="62" t="str">
        <f>INDEX('2k - 2. závod'!$A:$BA,$I40+5,INDEX('2k - Základní list'!$B:$B,MATCH($H40,'2k - Základní list'!$A:$A,0),1)-2)</f>
        <v/>
      </c>
      <c r="M40" s="138" t="str">
        <f>INDEX('2k - 2. závod'!$A:$BA,$I40+5,INDEX('2k - Základní list'!$B:$B,MATCH($H40,'2k - Základní list'!$A:$A,0),1)-1)</f>
        <v/>
      </c>
    </row>
    <row r="41" spans="1:13" ht="31.5" customHeight="1" x14ac:dyDescent="0.2">
      <c r="A41" s="34">
        <v>37</v>
      </c>
      <c r="B41" s="32" t="s">
        <v>43</v>
      </c>
      <c r="C41" s="32">
        <v>1</v>
      </c>
      <c r="D41" s="80">
        <f>INDEX('2k - 1. závod'!$A:$BA,$C41+5,INDEX('2k - Základní list'!$B:$B,MATCH($B41,'2k - Základní list'!$A:$A,0),1))</f>
        <v>0</v>
      </c>
      <c r="E41" s="35" t="str">
        <f>INDEX('2k - 1. závod'!$A:$BA,$C41+5,INDEX('2k - Základní list'!$B:$B,MATCH($B41,'2k - Základní list'!$A:$A,0),1)+3)</f>
        <v/>
      </c>
      <c r="F41" s="62" t="str">
        <f>INDEX('2k - 1. závod'!$A:$BA,$C41+5,INDEX('2k - Základní list'!$B:$B,MATCH($B41,'2k - Základní list'!$A:$A,0),1)-2)</f>
        <v/>
      </c>
      <c r="G41" s="138" t="str">
        <f>INDEX('2k - 1. závod'!$A:$BA,$C41+5,INDEX('2k - Základní list'!$B:$B,MATCH($B41,'2k - Základní list'!$A:$A,0),1)-1)</f>
        <v/>
      </c>
      <c r="H41" s="32" t="s">
        <v>43</v>
      </c>
      <c r="I41" s="32">
        <v>1</v>
      </c>
      <c r="J41" s="80">
        <f>INDEX('2k - 2. závod'!$A:$BA,$I41+5,INDEX('2k - Základní list'!$B:$B,MATCH($H41,'2k - Základní list'!$A:$A,0),1))</f>
        <v>0</v>
      </c>
      <c r="K41" s="35" t="str">
        <f>INDEX('2k - 2. závod'!$A:$BA,$I41+5,INDEX('2k - Základní list'!$B:$B,MATCH($H41,'2k - Základní list'!$A:$A,0),1)+3)</f>
        <v/>
      </c>
      <c r="L41" s="62" t="str">
        <f>INDEX('2k - 2. závod'!$A:$BA,$I41+5,INDEX('2k - Základní list'!$B:$B,MATCH($H41,'2k - Základní list'!$A:$A,0),1)-2)</f>
        <v/>
      </c>
      <c r="M41" s="138" t="str">
        <f>INDEX('2k - 2. závod'!$A:$BA,$I41+5,INDEX('2k - Základní list'!$B:$B,MATCH($H41,'2k - Základní list'!$A:$A,0),1)-1)</f>
        <v/>
      </c>
    </row>
    <row r="42" spans="1:13" ht="31.5" customHeight="1" x14ac:dyDescent="0.2">
      <c r="A42" s="34">
        <v>38</v>
      </c>
      <c r="B42" s="32" t="s">
        <v>43</v>
      </c>
      <c r="C42" s="32">
        <v>2</v>
      </c>
      <c r="D42" s="80">
        <f>INDEX('2k - 1. závod'!$A:$BA,$C42+5,INDEX('2k - Základní list'!$B:$B,MATCH($B42,'2k - Základní list'!$A:$A,0),1))</f>
        <v>0</v>
      </c>
      <c r="E42" s="35" t="str">
        <f>INDEX('2k - 1. závod'!$A:$BA,$C42+5,INDEX('2k - Základní list'!$B:$B,MATCH($B42,'2k - Základní list'!$A:$A,0),1)+3)</f>
        <v/>
      </c>
      <c r="F42" s="62" t="str">
        <f>INDEX('2k - 1. závod'!$A:$BA,$C42+5,INDEX('2k - Základní list'!$B:$B,MATCH($B42,'2k - Základní list'!$A:$A,0),1)-2)</f>
        <v/>
      </c>
      <c r="G42" s="138" t="str">
        <f>INDEX('2k - 1. závod'!$A:$BA,$C42+5,INDEX('2k - Základní list'!$B:$B,MATCH($B42,'2k - Základní list'!$A:$A,0),1)-1)</f>
        <v/>
      </c>
      <c r="H42" s="32" t="s">
        <v>43</v>
      </c>
      <c r="I42" s="32">
        <v>2</v>
      </c>
      <c r="J42" s="80">
        <f>INDEX('2k - 2. závod'!$A:$BA,$I42+5,INDEX('2k - Základní list'!$B:$B,MATCH($H42,'2k - Základní list'!$A:$A,0),1))</f>
        <v>0</v>
      </c>
      <c r="K42" s="35" t="str">
        <f>INDEX('2k - 2. závod'!$A:$BA,$I42+5,INDEX('2k - Základní list'!$B:$B,MATCH($H42,'2k - Základní list'!$A:$A,0),1)+3)</f>
        <v/>
      </c>
      <c r="L42" s="62" t="str">
        <f>INDEX('2k - 2. závod'!$A:$BA,$I42+5,INDEX('2k - Základní list'!$B:$B,MATCH($H42,'2k - Základní list'!$A:$A,0),1)-2)</f>
        <v/>
      </c>
      <c r="M42" s="138" t="str">
        <f>INDEX('2k - 2. závod'!$A:$BA,$I42+5,INDEX('2k - Základní list'!$B:$B,MATCH($H42,'2k - Základní list'!$A:$A,0),1)-1)</f>
        <v/>
      </c>
    </row>
    <row r="43" spans="1:13" ht="31.5" customHeight="1" x14ac:dyDescent="0.2">
      <c r="A43" s="34">
        <v>39</v>
      </c>
      <c r="B43" s="32" t="s">
        <v>43</v>
      </c>
      <c r="C43" s="32">
        <v>3</v>
      </c>
      <c r="D43" s="80">
        <f>INDEX('2k - 1. závod'!$A:$BA,$C43+5,INDEX('2k - Základní list'!$B:$B,MATCH($B43,'2k - Základní list'!$A:$A,0),1))</f>
        <v>0</v>
      </c>
      <c r="E43" s="35" t="str">
        <f>INDEX('2k - 1. závod'!$A:$BA,$C43+5,INDEX('2k - Základní list'!$B:$B,MATCH($B43,'2k - Základní list'!$A:$A,0),1)+3)</f>
        <v/>
      </c>
      <c r="F43" s="62" t="str">
        <f>INDEX('2k - 1. závod'!$A:$BA,$C43+5,INDEX('2k - Základní list'!$B:$B,MATCH($B43,'2k - Základní list'!$A:$A,0),1)-2)</f>
        <v/>
      </c>
      <c r="G43" s="138" t="str">
        <f>INDEX('2k - 1. závod'!$A:$BA,$C43+5,INDEX('2k - Základní list'!$B:$B,MATCH($B43,'2k - Základní list'!$A:$A,0),1)-1)</f>
        <v/>
      </c>
      <c r="H43" s="32" t="s">
        <v>43</v>
      </c>
      <c r="I43" s="32">
        <v>3</v>
      </c>
      <c r="J43" s="80">
        <f>INDEX('2k - 2. závod'!$A:$BA,$I43+5,INDEX('2k - Základní list'!$B:$B,MATCH($H43,'2k - Základní list'!$A:$A,0),1))</f>
        <v>0</v>
      </c>
      <c r="K43" s="35" t="str">
        <f>INDEX('2k - 2. závod'!$A:$BA,$I43+5,INDEX('2k - Základní list'!$B:$B,MATCH($H43,'2k - Základní list'!$A:$A,0),1)+3)</f>
        <v/>
      </c>
      <c r="L43" s="62" t="str">
        <f>INDEX('2k - 2. závod'!$A:$BA,$I43+5,INDEX('2k - Základní list'!$B:$B,MATCH($H43,'2k - Základní list'!$A:$A,0),1)-2)</f>
        <v/>
      </c>
      <c r="M43" s="138" t="str">
        <f>INDEX('2k - 2. závod'!$A:$BA,$I43+5,INDEX('2k - Základní list'!$B:$B,MATCH($H43,'2k - Základní list'!$A:$A,0),1)-1)</f>
        <v/>
      </c>
    </row>
    <row r="44" spans="1:13" ht="31.5" customHeight="1" x14ac:dyDescent="0.2">
      <c r="A44" s="34">
        <v>40</v>
      </c>
      <c r="B44" s="32" t="s">
        <v>43</v>
      </c>
      <c r="C44" s="32">
        <v>4</v>
      </c>
      <c r="D44" s="80">
        <f>INDEX('2k - 1. závod'!$A:$BA,$C44+5,INDEX('2k - Základní list'!$B:$B,MATCH($B44,'2k - Základní list'!$A:$A,0),1))</f>
        <v>0</v>
      </c>
      <c r="E44" s="35" t="str">
        <f>INDEX('2k - 1. závod'!$A:$BA,$C44+5,INDEX('2k - Základní list'!$B:$B,MATCH($B44,'2k - Základní list'!$A:$A,0),1)+3)</f>
        <v/>
      </c>
      <c r="F44" s="62" t="str">
        <f>INDEX('2k - 1. závod'!$A:$BA,$C44+5,INDEX('2k - Základní list'!$B:$B,MATCH($B44,'2k - Základní list'!$A:$A,0),1)-2)</f>
        <v/>
      </c>
      <c r="G44" s="138" t="str">
        <f>INDEX('2k - 1. závod'!$A:$BA,$C44+5,INDEX('2k - Základní list'!$B:$B,MATCH($B44,'2k - Základní list'!$A:$A,0),1)-1)</f>
        <v/>
      </c>
      <c r="H44" s="32" t="s">
        <v>43</v>
      </c>
      <c r="I44" s="32">
        <v>4</v>
      </c>
      <c r="J44" s="80">
        <f>INDEX('2k - 2. závod'!$A:$BA,$I44+5,INDEX('2k - Základní list'!$B:$B,MATCH($H44,'2k - Základní list'!$A:$A,0),1))</f>
        <v>0</v>
      </c>
      <c r="K44" s="35" t="str">
        <f>INDEX('2k - 2. závod'!$A:$BA,$I44+5,INDEX('2k - Základní list'!$B:$B,MATCH($H44,'2k - Základní list'!$A:$A,0),1)+3)</f>
        <v/>
      </c>
      <c r="L44" s="62" t="str">
        <f>INDEX('2k - 2. závod'!$A:$BA,$I44+5,INDEX('2k - Základní list'!$B:$B,MATCH($H44,'2k - Základní list'!$A:$A,0),1)-2)</f>
        <v/>
      </c>
      <c r="M44" s="138" t="str">
        <f>INDEX('2k - 2. závod'!$A:$BA,$I44+5,INDEX('2k - Základní list'!$B:$B,MATCH($H44,'2k - Základní list'!$A:$A,0),1)-1)</f>
        <v/>
      </c>
    </row>
    <row r="45" spans="1:13" ht="31.5" customHeight="1" x14ac:dyDescent="0.2">
      <c r="A45" s="34">
        <v>41</v>
      </c>
      <c r="B45" s="32" t="s">
        <v>43</v>
      </c>
      <c r="C45" s="32">
        <v>5</v>
      </c>
      <c r="D45" s="80">
        <f>INDEX('2k - 1. závod'!$A:$BA,$C45+5,INDEX('2k - Základní list'!$B:$B,MATCH($B45,'2k - Základní list'!$A:$A,0),1))</f>
        <v>0</v>
      </c>
      <c r="E45" s="35" t="str">
        <f>INDEX('2k - 1. závod'!$A:$BA,$C45+5,INDEX('2k - Základní list'!$B:$B,MATCH($B45,'2k - Základní list'!$A:$A,0),1)+3)</f>
        <v/>
      </c>
      <c r="F45" s="62" t="str">
        <f>INDEX('2k - 1. závod'!$A:$BA,$C45+5,INDEX('2k - Základní list'!$B:$B,MATCH($B45,'2k - Základní list'!$A:$A,0),1)-2)</f>
        <v/>
      </c>
      <c r="G45" s="138" t="str">
        <f>INDEX('2k - 1. závod'!$A:$BA,$C45+5,INDEX('2k - Základní list'!$B:$B,MATCH($B45,'2k - Základní list'!$A:$A,0),1)-1)</f>
        <v/>
      </c>
      <c r="H45" s="32" t="s">
        <v>43</v>
      </c>
      <c r="I45" s="32">
        <v>5</v>
      </c>
      <c r="J45" s="80">
        <f>INDEX('2k - 2. závod'!$A:$BA,$I45+5,INDEX('2k - Základní list'!$B:$B,MATCH($H45,'2k - Základní list'!$A:$A,0),1))</f>
        <v>0</v>
      </c>
      <c r="K45" s="35" t="str">
        <f>INDEX('2k - 2. závod'!$A:$BA,$I45+5,INDEX('2k - Základní list'!$B:$B,MATCH($H45,'2k - Základní list'!$A:$A,0),1)+3)</f>
        <v/>
      </c>
      <c r="L45" s="62" t="str">
        <f>INDEX('2k - 2. závod'!$A:$BA,$I45+5,INDEX('2k - Základní list'!$B:$B,MATCH($H45,'2k - Základní list'!$A:$A,0),1)-2)</f>
        <v/>
      </c>
      <c r="M45" s="138" t="str">
        <f>INDEX('2k - 2. závod'!$A:$BA,$I45+5,INDEX('2k - Základní list'!$B:$B,MATCH($H45,'2k - Základní list'!$A:$A,0),1)-1)</f>
        <v/>
      </c>
    </row>
    <row r="46" spans="1:13" ht="31.5" customHeight="1" x14ac:dyDescent="0.2">
      <c r="A46" s="34">
        <v>42</v>
      </c>
      <c r="B46" s="32" t="s">
        <v>43</v>
      </c>
      <c r="C46" s="32">
        <v>6</v>
      </c>
      <c r="D46" s="80">
        <f>INDEX('2k - 1. závod'!$A:$BA,$C46+5,INDEX('2k - Základní list'!$B:$B,MATCH($B46,'2k - Základní list'!$A:$A,0),1))</f>
        <v>0</v>
      </c>
      <c r="E46" s="35" t="str">
        <f>INDEX('2k - 1. závod'!$A:$BA,$C46+5,INDEX('2k - Základní list'!$B:$B,MATCH($B46,'2k - Základní list'!$A:$A,0),1)+3)</f>
        <v/>
      </c>
      <c r="F46" s="62" t="str">
        <f>INDEX('2k - 1. závod'!$A:$BA,$C46+5,INDEX('2k - Základní list'!$B:$B,MATCH($B46,'2k - Základní list'!$A:$A,0),1)-2)</f>
        <v/>
      </c>
      <c r="G46" s="138" t="str">
        <f>INDEX('2k - 1. závod'!$A:$BA,$C46+5,INDEX('2k - Základní list'!$B:$B,MATCH($B46,'2k - Základní list'!$A:$A,0),1)-1)</f>
        <v/>
      </c>
      <c r="H46" s="32" t="s">
        <v>43</v>
      </c>
      <c r="I46" s="32">
        <v>6</v>
      </c>
      <c r="J46" s="80">
        <f>INDEX('2k - 2. závod'!$A:$BA,$I46+5,INDEX('2k - Základní list'!$B:$B,MATCH($H46,'2k - Základní list'!$A:$A,0),1))</f>
        <v>0</v>
      </c>
      <c r="K46" s="35" t="str">
        <f>INDEX('2k - 2. závod'!$A:$BA,$I46+5,INDEX('2k - Základní list'!$B:$B,MATCH($H46,'2k - Základní list'!$A:$A,0),1)+3)</f>
        <v/>
      </c>
      <c r="L46" s="62" t="str">
        <f>INDEX('2k - 2. závod'!$A:$BA,$I46+5,INDEX('2k - Základní list'!$B:$B,MATCH($H46,'2k - Základní list'!$A:$A,0),1)-2)</f>
        <v/>
      </c>
      <c r="M46" s="138" t="str">
        <f>INDEX('2k - 2. závod'!$A:$BA,$I46+5,INDEX('2k - Základní list'!$B:$B,MATCH($H46,'2k - Základní list'!$A:$A,0),1)-1)</f>
        <v/>
      </c>
    </row>
    <row r="47" spans="1:13" ht="31.5" customHeight="1" x14ac:dyDescent="0.2">
      <c r="A47" s="34">
        <v>43</v>
      </c>
      <c r="B47" s="32" t="s">
        <v>43</v>
      </c>
      <c r="C47" s="32">
        <v>7</v>
      </c>
      <c r="D47" s="80">
        <f>INDEX('2k - 1. závod'!$A:$BA,$C47+5,INDEX('2k - Základní list'!$B:$B,MATCH($B47,'2k - Základní list'!$A:$A,0),1))</f>
        <v>0</v>
      </c>
      <c r="E47" s="35" t="str">
        <f>INDEX('2k - 1. závod'!$A:$BA,$C47+5,INDEX('2k - Základní list'!$B:$B,MATCH($B47,'2k - Základní list'!$A:$A,0),1)+3)</f>
        <v/>
      </c>
      <c r="F47" s="62" t="str">
        <f>INDEX('2k - 1. závod'!$A:$BA,$C47+5,INDEX('2k - Základní list'!$B:$B,MATCH($B47,'2k - Základní list'!$A:$A,0),1)-2)</f>
        <v/>
      </c>
      <c r="G47" s="138" t="str">
        <f>INDEX('2k - 1. závod'!$A:$BA,$C47+5,INDEX('2k - Základní list'!$B:$B,MATCH($B47,'2k - Základní list'!$A:$A,0),1)-1)</f>
        <v/>
      </c>
      <c r="H47" s="32" t="s">
        <v>43</v>
      </c>
      <c r="I47" s="32">
        <v>7</v>
      </c>
      <c r="J47" s="80">
        <f>INDEX('2k - 2. závod'!$A:$BA,$I47+5,INDEX('2k - Základní list'!$B:$B,MATCH($H47,'2k - Základní list'!$A:$A,0),1))</f>
        <v>0</v>
      </c>
      <c r="K47" s="35" t="str">
        <f>INDEX('2k - 2. závod'!$A:$BA,$I47+5,INDEX('2k - Základní list'!$B:$B,MATCH($H47,'2k - Základní list'!$A:$A,0),1)+3)</f>
        <v/>
      </c>
      <c r="L47" s="62" t="str">
        <f>INDEX('2k - 2. závod'!$A:$BA,$I47+5,INDEX('2k - Základní list'!$B:$B,MATCH($H47,'2k - Základní list'!$A:$A,0),1)-2)</f>
        <v/>
      </c>
      <c r="M47" s="138" t="str">
        <f>INDEX('2k - 2. závod'!$A:$BA,$I47+5,INDEX('2k - Základní list'!$B:$B,MATCH($H47,'2k - Základní list'!$A:$A,0),1)-1)</f>
        <v/>
      </c>
    </row>
    <row r="48" spans="1:13" ht="31.5" customHeight="1" x14ac:dyDescent="0.2">
      <c r="A48" s="34">
        <v>44</v>
      </c>
      <c r="B48" s="32" t="s">
        <v>43</v>
      </c>
      <c r="C48" s="32">
        <v>8</v>
      </c>
      <c r="D48" s="80">
        <f>INDEX('2k - 1. závod'!$A:$BA,$C48+5,INDEX('2k - Základní list'!$B:$B,MATCH($B48,'2k - Základní list'!$A:$A,0),1))</f>
        <v>0</v>
      </c>
      <c r="E48" s="35" t="str">
        <f>INDEX('2k - 1. závod'!$A:$BA,$C48+5,INDEX('2k - Základní list'!$B:$B,MATCH($B48,'2k - Základní list'!$A:$A,0),1)+3)</f>
        <v/>
      </c>
      <c r="F48" s="62" t="str">
        <f>INDEX('2k - 1. závod'!$A:$BA,$C48+5,INDEX('2k - Základní list'!$B:$B,MATCH($B48,'2k - Základní list'!$A:$A,0),1)-2)</f>
        <v/>
      </c>
      <c r="G48" s="138" t="str">
        <f>INDEX('2k - 1. závod'!$A:$BA,$C48+5,INDEX('2k - Základní list'!$B:$B,MATCH($B48,'2k - Základní list'!$A:$A,0),1)-1)</f>
        <v/>
      </c>
      <c r="H48" s="32" t="s">
        <v>43</v>
      </c>
      <c r="I48" s="32">
        <v>8</v>
      </c>
      <c r="J48" s="80">
        <f>INDEX('2k - 2. závod'!$A:$BA,$I48+5,INDEX('2k - Základní list'!$B:$B,MATCH($H48,'2k - Základní list'!$A:$A,0),1))</f>
        <v>0</v>
      </c>
      <c r="K48" s="35" t="str">
        <f>INDEX('2k - 2. závod'!$A:$BA,$I48+5,INDEX('2k - Základní list'!$B:$B,MATCH($H48,'2k - Základní list'!$A:$A,0),1)+3)</f>
        <v/>
      </c>
      <c r="L48" s="62" t="str">
        <f>INDEX('2k - 2. závod'!$A:$BA,$I48+5,INDEX('2k - Základní list'!$B:$B,MATCH($H48,'2k - Základní list'!$A:$A,0),1)-2)</f>
        <v/>
      </c>
      <c r="M48" s="138" t="str">
        <f>INDEX('2k - 2. závod'!$A:$BA,$I48+5,INDEX('2k - Základní list'!$B:$B,MATCH($H48,'2k - Základní list'!$A:$A,0),1)-1)</f>
        <v/>
      </c>
    </row>
    <row r="49" spans="1:13" ht="31.5" customHeight="1" x14ac:dyDescent="0.2">
      <c r="A49" s="34">
        <v>45</v>
      </c>
      <c r="B49" s="32" t="s">
        <v>43</v>
      </c>
      <c r="C49" s="32">
        <v>9</v>
      </c>
      <c r="D49" s="80">
        <f>INDEX('2k - 1. závod'!$A:$BA,$C49+5,INDEX('2k - Základní list'!$B:$B,MATCH($B49,'2k - Základní list'!$A:$A,0),1))</f>
        <v>0</v>
      </c>
      <c r="E49" s="35" t="str">
        <f>INDEX('2k - 1. závod'!$A:$BA,$C49+5,INDEX('2k - Základní list'!$B:$B,MATCH($B49,'2k - Základní list'!$A:$A,0),1)+3)</f>
        <v/>
      </c>
      <c r="F49" s="62" t="str">
        <f>INDEX('2k - 1. závod'!$A:$BA,$C49+5,INDEX('2k - Základní list'!$B:$B,MATCH($B49,'2k - Základní list'!$A:$A,0),1)-2)</f>
        <v/>
      </c>
      <c r="G49" s="138" t="str">
        <f>INDEX('2k - 1. závod'!$A:$BA,$C49+5,INDEX('2k - Základní list'!$B:$B,MATCH($B49,'2k - Základní list'!$A:$A,0),1)-1)</f>
        <v/>
      </c>
      <c r="H49" s="32" t="s">
        <v>43</v>
      </c>
      <c r="I49" s="32">
        <v>9</v>
      </c>
      <c r="J49" s="80">
        <f>INDEX('2k - 2. závod'!$A:$BA,$I49+5,INDEX('2k - Základní list'!$B:$B,MATCH($H49,'2k - Základní list'!$A:$A,0),1))</f>
        <v>0</v>
      </c>
      <c r="K49" s="35" t="str">
        <f>INDEX('2k - 2. závod'!$A:$BA,$I49+5,INDEX('2k - Základní list'!$B:$B,MATCH($H49,'2k - Základní list'!$A:$A,0),1)+3)</f>
        <v/>
      </c>
      <c r="L49" s="62" t="str">
        <f>INDEX('2k - 2. závod'!$A:$BA,$I49+5,INDEX('2k - Základní list'!$B:$B,MATCH($H49,'2k - Základní list'!$A:$A,0),1)-2)</f>
        <v/>
      </c>
      <c r="M49" s="138" t="str">
        <f>INDEX('2k - 2. závod'!$A:$BA,$I49+5,INDEX('2k - Základní list'!$B:$B,MATCH($H49,'2k - Základní list'!$A:$A,0),1)-1)</f>
        <v/>
      </c>
    </row>
    <row r="50" spans="1:13" ht="31.5" customHeight="1" x14ac:dyDescent="0.2">
      <c r="A50" s="34">
        <v>46</v>
      </c>
      <c r="B50" s="32" t="s">
        <v>43</v>
      </c>
      <c r="C50" s="32">
        <v>10</v>
      </c>
      <c r="D50" s="80">
        <f>INDEX('2k - 1. závod'!$A:$BA,$C50+5,INDEX('2k - Základní list'!$B:$B,MATCH($B50,'2k - Základní list'!$A:$A,0),1))</f>
        <v>0</v>
      </c>
      <c r="E50" s="35" t="str">
        <f>INDEX('2k - 1. závod'!$A:$BA,$C50+5,INDEX('2k - Základní list'!$B:$B,MATCH($B50,'2k - Základní list'!$A:$A,0),1)+3)</f>
        <v/>
      </c>
      <c r="F50" s="62" t="str">
        <f>INDEX('2k - 1. závod'!$A:$BA,$C50+5,INDEX('2k - Základní list'!$B:$B,MATCH($B50,'2k - Základní list'!$A:$A,0),1)-2)</f>
        <v/>
      </c>
      <c r="G50" s="138" t="str">
        <f>INDEX('2k - 1. závod'!$A:$BA,$C50+5,INDEX('2k - Základní list'!$B:$B,MATCH($B50,'2k - Základní list'!$A:$A,0),1)-1)</f>
        <v/>
      </c>
      <c r="H50" s="32" t="s">
        <v>43</v>
      </c>
      <c r="I50" s="32">
        <v>10</v>
      </c>
      <c r="J50" s="80">
        <f>INDEX('2k - 2. závod'!$A:$BA,$I50+5,INDEX('2k - Základní list'!$B:$B,MATCH($H50,'2k - Základní list'!$A:$A,0),1))</f>
        <v>0</v>
      </c>
      <c r="K50" s="35" t="str">
        <f>INDEX('2k - 2. závod'!$A:$BA,$I50+5,INDEX('2k - Základní list'!$B:$B,MATCH($H50,'2k - Základní list'!$A:$A,0),1)+3)</f>
        <v/>
      </c>
      <c r="L50" s="62" t="str">
        <f>INDEX('2k - 2. závod'!$A:$BA,$I50+5,INDEX('2k - Základní list'!$B:$B,MATCH($H50,'2k - Základní list'!$A:$A,0),1)-2)</f>
        <v/>
      </c>
      <c r="M50" s="138" t="str">
        <f>INDEX('2k - 2. závod'!$A:$BA,$I50+5,INDEX('2k - Základní list'!$B:$B,MATCH($H50,'2k - Základní list'!$A:$A,0),1)-1)</f>
        <v/>
      </c>
    </row>
    <row r="51" spans="1:13" ht="31.5" customHeight="1" x14ac:dyDescent="0.2">
      <c r="A51" s="34">
        <v>47</v>
      </c>
      <c r="B51" s="32" t="s">
        <v>43</v>
      </c>
      <c r="C51" s="32">
        <v>11</v>
      </c>
      <c r="D51" s="80">
        <f>INDEX('2k - 1. závod'!$A:$BA,$C51+5,INDEX('2k - Základní list'!$B:$B,MATCH($B51,'2k - Základní list'!$A:$A,0),1))</f>
        <v>0</v>
      </c>
      <c r="E51" s="35" t="str">
        <f>INDEX('2k - 1. závod'!$A:$BA,$C51+5,INDEX('2k - Základní list'!$B:$B,MATCH($B51,'2k - Základní list'!$A:$A,0),1)+3)</f>
        <v/>
      </c>
      <c r="F51" s="62" t="str">
        <f>INDEX('2k - 1. závod'!$A:$BA,$C51+5,INDEX('2k - Základní list'!$B:$B,MATCH($B51,'2k - Základní list'!$A:$A,0),1)-2)</f>
        <v/>
      </c>
      <c r="G51" s="138" t="str">
        <f>INDEX('2k - 1. závod'!$A:$BA,$C51+5,INDEX('2k - Základní list'!$B:$B,MATCH($B51,'2k - Základní list'!$A:$A,0),1)-1)</f>
        <v/>
      </c>
      <c r="H51" s="32" t="s">
        <v>43</v>
      </c>
      <c r="I51" s="32">
        <v>11</v>
      </c>
      <c r="J51" s="80">
        <f>INDEX('2k - 2. závod'!$A:$BA,$I51+5,INDEX('2k - Základní list'!$B:$B,MATCH($H51,'2k - Základní list'!$A:$A,0),1))</f>
        <v>0</v>
      </c>
      <c r="K51" s="35" t="str">
        <f>INDEX('2k - 2. závod'!$A:$BA,$I51+5,INDEX('2k - Základní list'!$B:$B,MATCH($H51,'2k - Základní list'!$A:$A,0),1)+3)</f>
        <v/>
      </c>
      <c r="L51" s="62" t="str">
        <f>INDEX('2k - 2. závod'!$A:$BA,$I51+5,INDEX('2k - Základní list'!$B:$B,MATCH($H51,'2k - Základní list'!$A:$A,0),1)-2)</f>
        <v/>
      </c>
      <c r="M51" s="138" t="str">
        <f>INDEX('2k - 2. závod'!$A:$BA,$I51+5,INDEX('2k - Základní list'!$B:$B,MATCH($H51,'2k - Základní list'!$A:$A,0),1)-1)</f>
        <v/>
      </c>
    </row>
    <row r="52" spans="1:13" ht="31.5" customHeight="1" x14ac:dyDescent="0.2">
      <c r="A52" s="34">
        <v>48</v>
      </c>
      <c r="B52" s="32" t="s">
        <v>43</v>
      </c>
      <c r="C52" s="32">
        <v>12</v>
      </c>
      <c r="D52" s="80">
        <f>INDEX('2k - 1. závod'!$A:$BA,$C52+5,INDEX('2k - Základní list'!$B:$B,MATCH($B52,'2k - Základní list'!$A:$A,0),1))</f>
        <v>0</v>
      </c>
      <c r="E52" s="35" t="str">
        <f>INDEX('2k - 1. závod'!$A:$BA,$C52+5,INDEX('2k - Základní list'!$B:$B,MATCH($B52,'2k - Základní list'!$A:$A,0),1)+3)</f>
        <v/>
      </c>
      <c r="F52" s="62" t="str">
        <f>INDEX('2k - 1. závod'!$A:$BA,$C52+5,INDEX('2k - Základní list'!$B:$B,MATCH($B52,'2k - Základní list'!$A:$A,0),1)-2)</f>
        <v/>
      </c>
      <c r="G52" s="138" t="str">
        <f>INDEX('2k - 1. závod'!$A:$BA,$C52+5,INDEX('2k - Základní list'!$B:$B,MATCH($B52,'2k - Základní list'!$A:$A,0),1)-1)</f>
        <v/>
      </c>
      <c r="H52" s="32" t="s">
        <v>43</v>
      </c>
      <c r="I52" s="32">
        <v>12</v>
      </c>
      <c r="J52" s="80">
        <f>INDEX('2k - 2. závod'!$A:$BA,$I52+5,INDEX('2k - Základní list'!$B:$B,MATCH($H52,'2k - Základní list'!$A:$A,0),1))</f>
        <v>0</v>
      </c>
      <c r="K52" s="35" t="str">
        <f>INDEX('2k - 2. závod'!$A:$BA,$I52+5,INDEX('2k - Základní list'!$B:$B,MATCH($H52,'2k - Základní list'!$A:$A,0),1)+3)</f>
        <v/>
      </c>
      <c r="L52" s="62" t="str">
        <f>INDEX('2k - 2. závod'!$A:$BA,$I52+5,INDEX('2k - Základní list'!$B:$B,MATCH($H52,'2k - Základní list'!$A:$A,0),1)-2)</f>
        <v/>
      </c>
      <c r="M52" s="138" t="str">
        <f>INDEX('2k - 2. závod'!$A:$BA,$I52+5,INDEX('2k - Základní list'!$B:$B,MATCH($H52,'2k - Základní list'!$A:$A,0),1)-1)</f>
        <v/>
      </c>
    </row>
    <row r="53" spans="1:13" x14ac:dyDescent="0.2">
      <c r="B53" s="31"/>
      <c r="C53" s="31"/>
      <c r="H53" s="31"/>
      <c r="I53" s="31"/>
    </row>
    <row r="54" spans="1:13" x14ac:dyDescent="0.2">
      <c r="B54" s="31"/>
      <c r="C54" s="31"/>
      <c r="H54" s="31"/>
      <c r="I54" s="31"/>
    </row>
    <row r="55" spans="1:13" x14ac:dyDescent="0.2">
      <c r="B55" s="31"/>
      <c r="C55" s="31"/>
      <c r="H55" s="31"/>
      <c r="I55" s="31"/>
    </row>
    <row r="56" spans="1:13" x14ac:dyDescent="0.2">
      <c r="B56" s="31"/>
      <c r="C56" s="31"/>
      <c r="H56" s="31"/>
      <c r="I56" s="31"/>
    </row>
    <row r="57" spans="1:13" x14ac:dyDescent="0.2">
      <c r="B57" s="31"/>
      <c r="C57" s="31"/>
      <c r="H57" s="31"/>
      <c r="I57" s="31"/>
    </row>
    <row r="58" spans="1:13" x14ac:dyDescent="0.2">
      <c r="B58" s="31"/>
      <c r="C58" s="31"/>
      <c r="H58" s="31"/>
      <c r="I58" s="31"/>
    </row>
    <row r="59" spans="1:13" x14ac:dyDescent="0.2">
      <c r="B59" s="31"/>
      <c r="C59" s="31"/>
      <c r="H59" s="31"/>
      <c r="I59" s="31"/>
    </row>
    <row r="60" spans="1:13" x14ac:dyDescent="0.2">
      <c r="B60" s="31"/>
      <c r="C60" s="31"/>
      <c r="H60" s="31"/>
      <c r="I60" s="31"/>
    </row>
    <row r="61" spans="1:13" x14ac:dyDescent="0.2">
      <c r="B61" s="31"/>
      <c r="C61" s="31"/>
      <c r="H61" s="31"/>
      <c r="I61" s="31"/>
    </row>
    <row r="62" spans="1:13" x14ac:dyDescent="0.2">
      <c r="B62" s="31"/>
      <c r="C62" s="31"/>
      <c r="H62" s="31"/>
      <c r="I62" s="31"/>
    </row>
    <row r="63" spans="1:13" x14ac:dyDescent="0.2">
      <c r="B63" s="31"/>
      <c r="C63" s="31"/>
    </row>
    <row r="64" spans="1:13" x14ac:dyDescent="0.2">
      <c r="B64" s="31"/>
      <c r="C64" s="31"/>
    </row>
    <row r="65" spans="2:3" x14ac:dyDescent="0.2">
      <c r="B65" s="31"/>
      <c r="C65" s="31"/>
    </row>
    <row r="66" spans="2:3" x14ac:dyDescent="0.2">
      <c r="B66" s="31"/>
      <c r="C66" s="31"/>
    </row>
    <row r="67" spans="2:3" x14ac:dyDescent="0.2">
      <c r="B67" s="31"/>
      <c r="C67" s="31"/>
    </row>
    <row r="68" spans="2:3" x14ac:dyDescent="0.2">
      <c r="B68" s="31"/>
      <c r="C68" s="31"/>
    </row>
    <row r="69" spans="2:3" x14ac:dyDescent="0.2">
      <c r="B69" s="31"/>
      <c r="C69" s="31"/>
    </row>
    <row r="70" spans="2:3" x14ac:dyDescent="0.2">
      <c r="B70" s="31"/>
      <c r="C70" s="31"/>
    </row>
    <row r="71" spans="2:3" x14ac:dyDescent="0.2">
      <c r="B71" s="31"/>
      <c r="C71" s="31"/>
    </row>
    <row r="72" spans="2:3" x14ac:dyDescent="0.2">
      <c r="B72" s="31"/>
      <c r="C72" s="31"/>
    </row>
    <row r="73" spans="2:3" x14ac:dyDescent="0.2">
      <c r="B73" s="31"/>
      <c r="C73" s="31"/>
    </row>
  </sheetData>
  <sheetProtection sheet="1" objects="1" scenarios="1"/>
  <autoFilter ref="B4:M52"/>
  <mergeCells count="5">
    <mergeCell ref="A1:AH1"/>
    <mergeCell ref="A2:AH2"/>
    <mergeCell ref="A3:A4"/>
    <mergeCell ref="B3:G3"/>
    <mergeCell ref="H3:M3"/>
  </mergeCells>
  <printOptions horizontalCentered="1"/>
  <pageMargins left="0.19685039370078741" right="0.19685039370078741" top="0.39370078740157483" bottom="0.43307086614173229" header="0.27559055118110237" footer="0.27559055118110237"/>
  <pageSetup paperSize="9" scale="43" orientation="portrait" horizontalDpi="4294967293" verticalDpi="4294967293" r:id="rId1"/>
  <headerFooter alignWithMargins="0">
    <oddHeader>&amp;C&amp;"Arial CE,Tučné"&amp;16&amp;A</oddHeader>
    <oddFooter>&amp;CStránka &amp;P z &amp;N&amp;R&amp;F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>
    <pageSetUpPr fitToPage="1"/>
  </sheetPr>
  <dimension ref="A1:K34"/>
  <sheetViews>
    <sheetView view="pageBreakPreview" zoomScaleNormal="100" zoomScaleSheetLayoutView="100" workbookViewId="0">
      <pane xSplit="2" ySplit="3" topLeftCell="C4" activePane="bottomRight" state="frozen"/>
      <selection activeCell="A3" sqref="A3:A4"/>
      <selection pane="topRight" activeCell="A3" sqref="A3:A4"/>
      <selection pane="bottomLeft" activeCell="A3" sqref="A3:A4"/>
      <selection pane="bottomRight" activeCell="A3" sqref="A3:A4"/>
    </sheetView>
  </sheetViews>
  <sheetFormatPr defaultColWidth="9.140625" defaultRowHeight="12.75" x14ac:dyDescent="0.2"/>
  <cols>
    <col min="1" max="1" width="4" style="139" bestFit="1" customWidth="1"/>
    <col min="2" max="2" width="47.7109375" style="139" customWidth="1"/>
    <col min="3" max="6" width="4.42578125" style="139" bestFit="1" customWidth="1"/>
    <col min="7" max="7" width="9.140625" style="139"/>
    <col min="8" max="8" width="9.28515625" style="139" bestFit="1" customWidth="1"/>
    <col min="9" max="9" width="50.28515625" style="139" bestFit="1" customWidth="1"/>
    <col min="10" max="16384" width="9.140625" style="139"/>
  </cols>
  <sheetData>
    <row r="1" spans="1:11" ht="20.25" customHeight="1" x14ac:dyDescent="0.3">
      <c r="A1" s="267"/>
      <c r="B1" s="267" t="s">
        <v>48</v>
      </c>
      <c r="C1" s="140"/>
      <c r="D1" s="140"/>
      <c r="E1" s="140"/>
      <c r="F1" s="140"/>
      <c r="G1" s="139">
        <v>12</v>
      </c>
    </row>
    <row r="2" spans="1:11" ht="15.75" customHeight="1" x14ac:dyDescent="0.3">
      <c r="A2" s="267"/>
      <c r="B2" s="267"/>
      <c r="C2" s="141"/>
      <c r="D2" s="141"/>
      <c r="E2" s="141"/>
      <c r="F2" s="141"/>
      <c r="H2" s="268" t="s">
        <v>120</v>
      </c>
      <c r="I2" s="268"/>
      <c r="J2" s="268"/>
      <c r="K2" s="268"/>
    </row>
    <row r="3" spans="1:11" ht="18" customHeight="1" x14ac:dyDescent="0.2">
      <c r="A3" s="239" t="s">
        <v>132</v>
      </c>
      <c r="B3" s="240" t="s">
        <v>54</v>
      </c>
      <c r="C3" s="241" t="s">
        <v>17</v>
      </c>
      <c r="D3" s="241" t="s">
        <v>41</v>
      </c>
      <c r="E3" s="241" t="s">
        <v>42</v>
      </c>
      <c r="F3" s="241" t="s">
        <v>43</v>
      </c>
      <c r="G3" s="183" t="s">
        <v>121</v>
      </c>
      <c r="H3" s="235" t="s">
        <v>122</v>
      </c>
      <c r="I3" s="235" t="s">
        <v>123</v>
      </c>
      <c r="J3" s="235" t="s">
        <v>124</v>
      </c>
      <c r="K3" s="235" t="s">
        <v>125</v>
      </c>
    </row>
    <row r="4" spans="1:11" ht="24" customHeight="1" x14ac:dyDescent="0.2">
      <c r="A4" s="184" t="str">
        <f t="shared" ref="A4:A15" si="0">IF(ISNA(MATCH(G4,J:J,0)),"",INDEX(H:H,MATCH(G4,J:J,0),))</f>
        <v/>
      </c>
      <c r="B4" s="247" t="str">
        <f>IF(ISNA(MATCH(A4,$H$4:$H$15,0)),"",INDEX($I$4:$I$15,MATCH(A4,$H$4:$H$15,0),))</f>
        <v/>
      </c>
      <c r="C4" s="186">
        <v>1</v>
      </c>
      <c r="D4" s="186">
        <v>1</v>
      </c>
      <c r="E4" s="186">
        <v>1</v>
      </c>
      <c r="F4" s="186">
        <v>1</v>
      </c>
      <c r="G4" s="185">
        <v>1</v>
      </c>
      <c r="H4" s="238"/>
      <c r="I4" s="237" t="str">
        <f>Soupisky!$M4</f>
        <v>ČRS Rybářský sportovní klub Pardubice COLMIC</v>
      </c>
      <c r="J4" s="236"/>
      <c r="K4" s="236"/>
    </row>
    <row r="5" spans="1:11" ht="24" customHeight="1" x14ac:dyDescent="0.2">
      <c r="A5" s="184" t="str">
        <f t="shared" si="0"/>
        <v/>
      </c>
      <c r="B5" s="247" t="str">
        <f t="shared" ref="B5:B15" si="1">IF(ISNA(MATCH(A5,$H$4:$H$15,0)),"",INDEX($I$4:$I$15,MATCH(A5,$H$4:$H$15,0),))</f>
        <v/>
      </c>
      <c r="C5" s="186">
        <f>IF(C4+1&gt;$G$1,C4+1-$G$1,C4+1)</f>
        <v>2</v>
      </c>
      <c r="D5" s="186">
        <f>IF(D4+1&gt;$G$1,D4+1-$G$1,D4+1)</f>
        <v>2</v>
      </c>
      <c r="E5" s="186">
        <f>IF(E4+1&gt;$G$1,E4+1-$G$1,E4+1)</f>
        <v>2</v>
      </c>
      <c r="F5" s="186">
        <f>IF(F4+1&gt;$G$1,F4+1-$G$1,F4+1)</f>
        <v>2</v>
      </c>
      <c r="G5" s="185">
        <v>2</v>
      </c>
      <c r="H5" s="238"/>
      <c r="I5" s="237" t="str">
        <f>Soupisky!$M5</f>
        <v>RS Crazy Boys MO Hustopeče Maver</v>
      </c>
      <c r="J5" s="236"/>
      <c r="K5" s="236"/>
    </row>
    <row r="6" spans="1:11" ht="24" customHeight="1" x14ac:dyDescent="0.2">
      <c r="A6" s="184" t="str">
        <f t="shared" si="0"/>
        <v/>
      </c>
      <c r="B6" s="247" t="str">
        <f t="shared" si="1"/>
        <v/>
      </c>
      <c r="C6" s="186">
        <f t="shared" ref="C6:F15" si="2">IF(C5+1&gt;$G$1,C5+1-$G$1,C5+1)</f>
        <v>3</v>
      </c>
      <c r="D6" s="186">
        <f t="shared" si="2"/>
        <v>3</v>
      </c>
      <c r="E6" s="186">
        <f t="shared" si="2"/>
        <v>3</v>
      </c>
      <c r="F6" s="186">
        <f t="shared" si="2"/>
        <v>3</v>
      </c>
      <c r="G6" s="185">
        <v>3</v>
      </c>
      <c r="H6" s="238"/>
      <c r="I6" s="237" t="str">
        <f>Soupisky!$M6</f>
        <v>MRS Cortina Sensas</v>
      </c>
      <c r="J6" s="236"/>
      <c r="K6" s="236"/>
    </row>
    <row r="7" spans="1:11" ht="24" customHeight="1" x14ac:dyDescent="0.2">
      <c r="A7" s="184" t="str">
        <f t="shared" si="0"/>
        <v/>
      </c>
      <c r="B7" s="248" t="str">
        <f t="shared" si="1"/>
        <v/>
      </c>
      <c r="C7" s="186">
        <f t="shared" si="2"/>
        <v>4</v>
      </c>
      <c r="D7" s="186">
        <f t="shared" si="2"/>
        <v>4</v>
      </c>
      <c r="E7" s="186">
        <f t="shared" si="2"/>
        <v>4</v>
      </c>
      <c r="F7" s="186">
        <f t="shared" si="2"/>
        <v>4</v>
      </c>
      <c r="G7" s="185">
        <v>4</v>
      </c>
      <c r="H7" s="238"/>
      <c r="I7" s="237" t="str">
        <f>Soupisky!$M7</f>
        <v>MO ČRS NOVÉ STRAŠECÍ - MAVER</v>
      </c>
      <c r="J7" s="236"/>
      <c r="K7" s="236"/>
    </row>
    <row r="8" spans="1:11" ht="24" customHeight="1" x14ac:dyDescent="0.2">
      <c r="A8" s="184" t="str">
        <f t="shared" si="0"/>
        <v/>
      </c>
      <c r="B8" s="248" t="str">
        <f t="shared" si="1"/>
        <v/>
      </c>
      <c r="C8" s="186">
        <f t="shared" si="2"/>
        <v>5</v>
      </c>
      <c r="D8" s="186">
        <f t="shared" si="2"/>
        <v>5</v>
      </c>
      <c r="E8" s="186">
        <f t="shared" si="2"/>
        <v>5</v>
      </c>
      <c r="F8" s="186">
        <f t="shared" si="2"/>
        <v>5</v>
      </c>
      <c r="G8" s="185">
        <v>5</v>
      </c>
      <c r="H8" s="238"/>
      <c r="I8" s="237" t="str">
        <f>Soupisky!$M8</f>
        <v>MO Kolín RIVE</v>
      </c>
      <c r="J8" s="236"/>
      <c r="K8" s="236"/>
    </row>
    <row r="9" spans="1:11" ht="24" customHeight="1" x14ac:dyDescent="0.2">
      <c r="A9" s="184" t="str">
        <f t="shared" si="0"/>
        <v/>
      </c>
      <c r="B9" s="248" t="str">
        <f t="shared" si="1"/>
        <v/>
      </c>
      <c r="C9" s="186">
        <f t="shared" si="2"/>
        <v>6</v>
      </c>
      <c r="D9" s="186">
        <f t="shared" si="2"/>
        <v>6</v>
      </c>
      <c r="E9" s="186">
        <f t="shared" si="2"/>
        <v>6</v>
      </c>
      <c r="F9" s="186">
        <f t="shared" si="2"/>
        <v>6</v>
      </c>
      <c r="G9" s="185">
        <v>6</v>
      </c>
      <c r="H9" s="238"/>
      <c r="I9" s="237" t="str">
        <f>Soupisky!$M9</f>
        <v>ČRS MIVARDI CZ Mohelnice</v>
      </c>
      <c r="J9" s="236"/>
      <c r="K9" s="236"/>
    </row>
    <row r="10" spans="1:11" ht="24" customHeight="1" x14ac:dyDescent="0.2">
      <c r="A10" s="184" t="str">
        <f t="shared" si="0"/>
        <v/>
      </c>
      <c r="B10" s="248" t="str">
        <f t="shared" si="1"/>
        <v/>
      </c>
      <c r="C10" s="186">
        <f t="shared" si="2"/>
        <v>7</v>
      </c>
      <c r="D10" s="186">
        <f t="shared" si="2"/>
        <v>7</v>
      </c>
      <c r="E10" s="186">
        <f t="shared" si="2"/>
        <v>7</v>
      </c>
      <c r="F10" s="186">
        <f t="shared" si="2"/>
        <v>7</v>
      </c>
      <c r="G10" s="185">
        <v>7</v>
      </c>
      <c r="H10" s="238"/>
      <c r="I10" s="237" t="str">
        <f>Soupisky!$M10</f>
        <v>RSK LIPANI MIVARDI Třebechovice pod Orebem</v>
      </c>
      <c r="J10" s="236"/>
      <c r="K10" s="236"/>
    </row>
    <row r="11" spans="1:11" ht="24" customHeight="1" x14ac:dyDescent="0.2">
      <c r="A11" s="184" t="str">
        <f t="shared" si="0"/>
        <v/>
      </c>
      <c r="B11" s="248" t="str">
        <f t="shared" si="1"/>
        <v/>
      </c>
      <c r="C11" s="186">
        <f t="shared" si="2"/>
        <v>8</v>
      </c>
      <c r="D11" s="186">
        <f t="shared" si="2"/>
        <v>8</v>
      </c>
      <c r="E11" s="186">
        <f t="shared" si="2"/>
        <v>8</v>
      </c>
      <c r="F11" s="186">
        <f t="shared" si="2"/>
        <v>8</v>
      </c>
      <c r="G11" s="185">
        <v>8</v>
      </c>
      <c r="H11" s="238"/>
      <c r="I11" s="237" t="str">
        <f>Soupisky!$M11</f>
        <v>MO ČRS Jindřichův Hradec „A“</v>
      </c>
      <c r="J11" s="236"/>
      <c r="K11" s="236"/>
    </row>
    <row r="12" spans="1:11" ht="24" customHeight="1" x14ac:dyDescent="0.2">
      <c r="A12" s="184" t="str">
        <f t="shared" si="0"/>
        <v/>
      </c>
      <c r="B12" s="247" t="str">
        <f t="shared" si="1"/>
        <v/>
      </c>
      <c r="C12" s="186">
        <f t="shared" si="2"/>
        <v>9</v>
      </c>
      <c r="D12" s="186">
        <f t="shared" si="2"/>
        <v>9</v>
      </c>
      <c r="E12" s="186">
        <f t="shared" si="2"/>
        <v>9</v>
      </c>
      <c r="F12" s="186">
        <f t="shared" si="2"/>
        <v>9</v>
      </c>
      <c r="G12" s="185">
        <v>9</v>
      </c>
      <c r="H12" s="238"/>
      <c r="I12" s="237" t="str">
        <f>Soupisky!$M12</f>
        <v>MRS Uherské Hradiště PRESTON</v>
      </c>
      <c r="J12" s="236"/>
      <c r="K12" s="236"/>
    </row>
    <row r="13" spans="1:11" ht="24" customHeight="1" x14ac:dyDescent="0.2">
      <c r="A13" s="184" t="str">
        <f t="shared" si="0"/>
        <v/>
      </c>
      <c r="B13" s="247" t="str">
        <f t="shared" si="1"/>
        <v/>
      </c>
      <c r="C13" s="186">
        <f t="shared" si="2"/>
        <v>10</v>
      </c>
      <c r="D13" s="186">
        <f t="shared" si="2"/>
        <v>10</v>
      </c>
      <c r="E13" s="186">
        <f t="shared" si="2"/>
        <v>10</v>
      </c>
      <c r="F13" s="186">
        <f t="shared" si="2"/>
        <v>10</v>
      </c>
      <c r="G13" s="185">
        <v>10</v>
      </c>
      <c r="H13" s="238"/>
      <c r="I13" s="237" t="str">
        <f>Soupisky!$M13</f>
        <v>MO ČRS Jindřichův Hradec AWAS DRENNAN</v>
      </c>
      <c r="J13" s="236"/>
      <c r="K13" s="236"/>
    </row>
    <row r="14" spans="1:11" ht="24" customHeight="1" x14ac:dyDescent="0.2">
      <c r="A14" s="184" t="str">
        <f t="shared" si="0"/>
        <v/>
      </c>
      <c r="B14" s="247" t="str">
        <f t="shared" si="1"/>
        <v/>
      </c>
      <c r="C14" s="186">
        <f t="shared" si="2"/>
        <v>11</v>
      </c>
      <c r="D14" s="186">
        <f t="shared" si="2"/>
        <v>11</v>
      </c>
      <c r="E14" s="186">
        <f t="shared" si="2"/>
        <v>11</v>
      </c>
      <c r="F14" s="186">
        <f t="shared" si="2"/>
        <v>11</v>
      </c>
      <c r="G14" s="185">
        <v>11</v>
      </c>
      <c r="H14" s="238"/>
      <c r="I14" s="237" t="str">
        <f>Soupisky!$M14</f>
        <v>MO ČRS Mělník - Colmic</v>
      </c>
      <c r="J14" s="236"/>
      <c r="K14" s="236"/>
    </row>
    <row r="15" spans="1:11" ht="24" customHeight="1" x14ac:dyDescent="0.2">
      <c r="A15" s="184" t="str">
        <f t="shared" si="0"/>
        <v/>
      </c>
      <c r="B15" s="247" t="str">
        <f t="shared" si="1"/>
        <v/>
      </c>
      <c r="C15" s="186">
        <f t="shared" si="2"/>
        <v>12</v>
      </c>
      <c r="D15" s="186">
        <f t="shared" si="2"/>
        <v>12</v>
      </c>
      <c r="E15" s="186">
        <f t="shared" si="2"/>
        <v>12</v>
      </c>
      <c r="F15" s="186">
        <f t="shared" si="2"/>
        <v>12</v>
      </c>
      <c r="G15" s="185">
        <v>12</v>
      </c>
      <c r="H15" s="238"/>
      <c r="I15" s="237" t="str">
        <f>Soupisky!$M15</f>
        <v>MO MRS Třebíč - SENSAS</v>
      </c>
      <c r="J15" s="236"/>
      <c r="K15" s="236"/>
    </row>
    <row r="16" spans="1:11" ht="20.25" customHeight="1" x14ac:dyDescent="0.2">
      <c r="A16" s="246"/>
      <c r="B16" s="246"/>
      <c r="C16" s="246"/>
      <c r="D16" s="246"/>
      <c r="E16" s="246"/>
      <c r="F16" s="246"/>
      <c r="H16" s="188"/>
      <c r="I16" s="188"/>
      <c r="J16" s="188"/>
      <c r="K16" s="188"/>
    </row>
    <row r="17" spans="1:11" ht="20.25" customHeight="1" x14ac:dyDescent="0.2">
      <c r="A17" s="246"/>
      <c r="B17" s="246"/>
      <c r="C17" s="246"/>
      <c r="D17" s="246"/>
      <c r="E17" s="246"/>
      <c r="F17" s="246"/>
      <c r="H17" s="188"/>
      <c r="I17" s="189" t="s">
        <v>126</v>
      </c>
      <c r="J17" s="188"/>
      <c r="K17" s="188"/>
    </row>
    <row r="18" spans="1:11" ht="18" x14ac:dyDescent="0.2">
      <c r="A18" s="242"/>
      <c r="B18" s="243" t="s">
        <v>55</v>
      </c>
      <c r="C18" s="244" t="s">
        <v>17</v>
      </c>
      <c r="D18" s="244" t="s">
        <v>41</v>
      </c>
      <c r="E18" s="244" t="s">
        <v>42</v>
      </c>
      <c r="F18" s="244" t="s">
        <v>43</v>
      </c>
      <c r="G18" s="183" t="s">
        <v>121</v>
      </c>
      <c r="H18" s="188"/>
      <c r="I18" s="190" t="s">
        <v>127</v>
      </c>
      <c r="J18" s="188"/>
      <c r="K18" s="188"/>
    </row>
    <row r="19" spans="1:11" ht="24" customHeight="1" x14ac:dyDescent="0.2">
      <c r="A19" s="245" t="str">
        <f t="shared" ref="A19:A30" si="3">IF(ISNA(MATCH(G19,K:K,0)),"",INDEX(H:H,MATCH(G19,K:K,0),))</f>
        <v/>
      </c>
      <c r="B19" s="247" t="str">
        <f>IF(ISNA(MATCH(A19,$H$4:$H$15,0)),"",INDEX($I$4:$I$15,MATCH(A19,$H$4:$H$15,0),))</f>
        <v/>
      </c>
      <c r="C19" s="186">
        <f t="shared" ref="C19:F30" si="4">C4</f>
        <v>1</v>
      </c>
      <c r="D19" s="186">
        <f t="shared" si="4"/>
        <v>1</v>
      </c>
      <c r="E19" s="186">
        <f t="shared" si="4"/>
        <v>1</v>
      </c>
      <c r="F19" s="186">
        <f t="shared" si="4"/>
        <v>1</v>
      </c>
      <c r="G19" s="185">
        <v>1</v>
      </c>
      <c r="H19" s="188"/>
      <c r="I19" s="188"/>
      <c r="J19" s="188"/>
      <c r="K19" s="188"/>
    </row>
    <row r="20" spans="1:11" ht="24" customHeight="1" x14ac:dyDescent="0.2">
      <c r="A20" s="245" t="str">
        <f t="shared" si="3"/>
        <v/>
      </c>
      <c r="B20" s="247" t="str">
        <f t="shared" ref="B20:B30" si="5">IF(ISNA(MATCH(A20,$H$4:$H$15,0)),"",INDEX($I$4:$I$15,MATCH(A20,$H$4:$H$15,0),))</f>
        <v/>
      </c>
      <c r="C20" s="186">
        <f t="shared" si="4"/>
        <v>2</v>
      </c>
      <c r="D20" s="186">
        <f t="shared" si="4"/>
        <v>2</v>
      </c>
      <c r="E20" s="186">
        <f t="shared" si="4"/>
        <v>2</v>
      </c>
      <c r="F20" s="186">
        <f t="shared" si="4"/>
        <v>2</v>
      </c>
      <c r="G20" s="185">
        <v>2</v>
      </c>
      <c r="H20" s="191" t="s">
        <v>128</v>
      </c>
      <c r="I20" s="188"/>
      <c r="J20" s="188"/>
      <c r="K20" s="188"/>
    </row>
    <row r="21" spans="1:11" ht="24" customHeight="1" x14ac:dyDescent="0.2">
      <c r="A21" s="245" t="str">
        <f t="shared" si="3"/>
        <v/>
      </c>
      <c r="B21" s="247" t="str">
        <f t="shared" si="5"/>
        <v/>
      </c>
      <c r="C21" s="186">
        <f t="shared" si="4"/>
        <v>3</v>
      </c>
      <c r="D21" s="186">
        <f t="shared" si="4"/>
        <v>3</v>
      </c>
      <c r="E21" s="186">
        <f t="shared" si="4"/>
        <v>3</v>
      </c>
      <c r="F21" s="186">
        <f t="shared" si="4"/>
        <v>3</v>
      </c>
      <c r="G21" s="185">
        <v>3</v>
      </c>
      <c r="H21" s="194"/>
      <c r="I21" s="195"/>
      <c r="J21" s="196"/>
      <c r="K21" s="196"/>
    </row>
    <row r="22" spans="1:11" ht="24" customHeight="1" x14ac:dyDescent="0.2">
      <c r="A22" s="245" t="str">
        <f t="shared" si="3"/>
        <v/>
      </c>
      <c r="B22" s="248" t="str">
        <f t="shared" si="5"/>
        <v/>
      </c>
      <c r="C22" s="186">
        <f t="shared" si="4"/>
        <v>4</v>
      </c>
      <c r="D22" s="186">
        <f t="shared" si="4"/>
        <v>4</v>
      </c>
      <c r="E22" s="186">
        <f t="shared" si="4"/>
        <v>4</v>
      </c>
      <c r="F22" s="186">
        <f t="shared" si="4"/>
        <v>4</v>
      </c>
      <c r="G22" s="185">
        <v>4</v>
      </c>
      <c r="H22" s="194"/>
      <c r="I22" s="195"/>
      <c r="J22" s="196"/>
      <c r="K22" s="196"/>
    </row>
    <row r="23" spans="1:11" ht="24" customHeight="1" x14ac:dyDescent="0.2">
      <c r="A23" s="245" t="str">
        <f t="shared" si="3"/>
        <v/>
      </c>
      <c r="B23" s="248" t="str">
        <f t="shared" si="5"/>
        <v/>
      </c>
      <c r="C23" s="186">
        <f t="shared" si="4"/>
        <v>5</v>
      </c>
      <c r="D23" s="186">
        <f t="shared" si="4"/>
        <v>5</v>
      </c>
      <c r="E23" s="186">
        <f t="shared" si="4"/>
        <v>5</v>
      </c>
      <c r="F23" s="186">
        <f t="shared" si="4"/>
        <v>5</v>
      </c>
      <c r="G23" s="185">
        <v>5</v>
      </c>
      <c r="H23" s="194"/>
      <c r="I23" s="195"/>
      <c r="J23" s="196"/>
      <c r="K23" s="196"/>
    </row>
    <row r="24" spans="1:11" ht="24" customHeight="1" x14ac:dyDescent="0.2">
      <c r="A24" s="245" t="str">
        <f t="shared" si="3"/>
        <v/>
      </c>
      <c r="B24" s="248" t="str">
        <f t="shared" si="5"/>
        <v/>
      </c>
      <c r="C24" s="186">
        <f t="shared" si="4"/>
        <v>6</v>
      </c>
      <c r="D24" s="186">
        <f t="shared" si="4"/>
        <v>6</v>
      </c>
      <c r="E24" s="186">
        <f t="shared" si="4"/>
        <v>6</v>
      </c>
      <c r="F24" s="186">
        <f t="shared" si="4"/>
        <v>6</v>
      </c>
      <c r="G24" s="185">
        <v>6</v>
      </c>
      <c r="H24" s="195"/>
      <c r="I24" s="195"/>
      <c r="J24" s="196"/>
      <c r="K24" s="196"/>
    </row>
    <row r="25" spans="1:11" ht="24" customHeight="1" x14ac:dyDescent="0.2">
      <c r="A25" s="245" t="str">
        <f t="shared" si="3"/>
        <v/>
      </c>
      <c r="B25" s="248" t="str">
        <f t="shared" si="5"/>
        <v/>
      </c>
      <c r="C25" s="186">
        <f t="shared" si="4"/>
        <v>7</v>
      </c>
      <c r="D25" s="186">
        <f t="shared" si="4"/>
        <v>7</v>
      </c>
      <c r="E25" s="186">
        <f t="shared" si="4"/>
        <v>7</v>
      </c>
      <c r="F25" s="186">
        <f t="shared" si="4"/>
        <v>7</v>
      </c>
      <c r="G25" s="185">
        <v>7</v>
      </c>
      <c r="H25" s="193" t="s">
        <v>129</v>
      </c>
      <c r="I25" s="192"/>
      <c r="J25" s="188"/>
      <c r="K25" s="188"/>
    </row>
    <row r="26" spans="1:11" ht="24" customHeight="1" x14ac:dyDescent="0.2">
      <c r="A26" s="245" t="str">
        <f t="shared" si="3"/>
        <v/>
      </c>
      <c r="B26" s="248" t="str">
        <f t="shared" si="5"/>
        <v/>
      </c>
      <c r="C26" s="186">
        <f t="shared" si="4"/>
        <v>8</v>
      </c>
      <c r="D26" s="186">
        <f t="shared" si="4"/>
        <v>8</v>
      </c>
      <c r="E26" s="186">
        <f t="shared" si="4"/>
        <v>8</v>
      </c>
      <c r="F26" s="186">
        <f t="shared" si="4"/>
        <v>8</v>
      </c>
      <c r="G26" s="185">
        <v>8</v>
      </c>
      <c r="H26" s="194"/>
      <c r="I26" s="195"/>
      <c r="J26" s="196"/>
      <c r="K26" s="196"/>
    </row>
    <row r="27" spans="1:11" ht="24" customHeight="1" x14ac:dyDescent="0.2">
      <c r="A27" s="245" t="str">
        <f t="shared" si="3"/>
        <v/>
      </c>
      <c r="B27" s="247" t="str">
        <f t="shared" si="5"/>
        <v/>
      </c>
      <c r="C27" s="186">
        <f t="shared" si="4"/>
        <v>9</v>
      </c>
      <c r="D27" s="186">
        <f t="shared" si="4"/>
        <v>9</v>
      </c>
      <c r="E27" s="186">
        <f t="shared" si="4"/>
        <v>9</v>
      </c>
      <c r="F27" s="186">
        <f t="shared" si="4"/>
        <v>9</v>
      </c>
      <c r="G27" s="185">
        <v>9</v>
      </c>
      <c r="H27" s="194"/>
      <c r="I27" s="195"/>
      <c r="J27" s="196"/>
      <c r="K27" s="196"/>
    </row>
    <row r="28" spans="1:11" ht="24" customHeight="1" x14ac:dyDescent="0.2">
      <c r="A28" s="245" t="str">
        <f t="shared" si="3"/>
        <v/>
      </c>
      <c r="B28" s="247" t="str">
        <f t="shared" si="5"/>
        <v/>
      </c>
      <c r="C28" s="186">
        <f t="shared" si="4"/>
        <v>10</v>
      </c>
      <c r="D28" s="186">
        <f t="shared" si="4"/>
        <v>10</v>
      </c>
      <c r="E28" s="186">
        <f t="shared" si="4"/>
        <v>10</v>
      </c>
      <c r="F28" s="186">
        <f t="shared" si="4"/>
        <v>10</v>
      </c>
      <c r="G28" s="185">
        <v>10</v>
      </c>
      <c r="H28" s="194"/>
      <c r="I28" s="196"/>
      <c r="J28" s="196"/>
      <c r="K28" s="196"/>
    </row>
    <row r="29" spans="1:11" ht="24" customHeight="1" x14ac:dyDescent="0.2">
      <c r="A29" s="245" t="str">
        <f t="shared" si="3"/>
        <v/>
      </c>
      <c r="B29" s="247" t="str">
        <f t="shared" si="5"/>
        <v/>
      </c>
      <c r="C29" s="186">
        <f t="shared" si="4"/>
        <v>11</v>
      </c>
      <c r="D29" s="186">
        <f t="shared" si="4"/>
        <v>11</v>
      </c>
      <c r="E29" s="186">
        <f t="shared" si="4"/>
        <v>11</v>
      </c>
      <c r="F29" s="186">
        <f t="shared" si="4"/>
        <v>11</v>
      </c>
      <c r="G29" s="185">
        <v>11</v>
      </c>
      <c r="H29" s="196"/>
      <c r="I29" s="196"/>
      <c r="J29" s="196"/>
      <c r="K29" s="196"/>
    </row>
    <row r="30" spans="1:11" ht="24" customHeight="1" x14ac:dyDescent="0.2">
      <c r="A30" s="245" t="str">
        <f t="shared" si="3"/>
        <v/>
      </c>
      <c r="B30" s="247" t="str">
        <f t="shared" si="5"/>
        <v/>
      </c>
      <c r="C30" s="186">
        <f t="shared" si="4"/>
        <v>12</v>
      </c>
      <c r="D30" s="186">
        <f t="shared" si="4"/>
        <v>12</v>
      </c>
      <c r="E30" s="186">
        <f t="shared" si="4"/>
        <v>12</v>
      </c>
      <c r="F30" s="186">
        <f t="shared" si="4"/>
        <v>12</v>
      </c>
      <c r="G30" s="185">
        <v>12</v>
      </c>
      <c r="H30" s="196"/>
      <c r="I30" s="196"/>
      <c r="J30" s="196"/>
      <c r="K30" s="196"/>
    </row>
    <row r="31" spans="1:11" ht="20.25" customHeight="1" x14ac:dyDescent="0.2"/>
    <row r="32" spans="1:11" ht="20.25" customHeight="1" x14ac:dyDescent="0.2"/>
    <row r="33" spans="9:9" ht="20.25" customHeight="1" x14ac:dyDescent="0.2">
      <c r="I33" s="187"/>
    </row>
    <row r="34" spans="9:9" ht="20.25" customHeight="1" x14ac:dyDescent="0.2"/>
  </sheetData>
  <sheetProtection selectLockedCells="1" autoFilter="0"/>
  <autoFilter ref="H3:K15"/>
  <mergeCells count="3">
    <mergeCell ref="A1:A2"/>
    <mergeCell ref="B1:B2"/>
    <mergeCell ref="H2:K2"/>
  </mergeCells>
  <conditionalFormatting sqref="B4:B15">
    <cfRule type="duplicateValues" dxfId="89" priority="1" stopIfTrue="1"/>
  </conditionalFormatting>
  <conditionalFormatting sqref="B19:B30">
    <cfRule type="duplicateValues" dxfId="88" priority="2" stopIfTrue="1"/>
  </conditionalFormatting>
  <pageMargins left="0.43307086614173229" right="0.35433070866141736" top="0.59055118110236227" bottom="0.98425196850393704" header="0.31496062992125984" footer="0.51181102362204722"/>
  <pageSetup paperSize="9" orientation="portrait" horizontalDpi="4294967293" vertic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pageSetUpPr fitToPage="1"/>
  </sheetPr>
  <dimension ref="A1:O77"/>
  <sheetViews>
    <sheetView showGridLines="0" showZeros="0" view="pageBreakPreview" zoomScaleNormal="100" zoomScaleSheetLayoutView="100" workbookViewId="0">
      <selection activeCell="A3" sqref="A3:A4"/>
    </sheetView>
  </sheetViews>
  <sheetFormatPr defaultRowHeight="12.75" outlineLevelRow="1" x14ac:dyDescent="0.2"/>
  <cols>
    <col min="1" max="1" width="7.85546875" style="11" bestFit="1" customWidth="1"/>
    <col min="2" max="2" width="6.140625" style="11" hidden="1" customWidth="1"/>
    <col min="3" max="3" width="9.28515625" style="11" customWidth="1"/>
    <col min="4" max="6" width="9.140625" style="11" customWidth="1"/>
    <col min="7" max="7" width="6.140625" style="11" customWidth="1"/>
    <col min="8" max="8" width="8.7109375" style="11" customWidth="1"/>
    <col min="9" max="9" width="11.140625" customWidth="1"/>
    <col min="10" max="10" width="10.5703125" customWidth="1"/>
    <col min="11" max="11" width="11.140625" customWidth="1"/>
    <col min="12" max="12" width="10.5703125" customWidth="1"/>
    <col min="13" max="13" width="12.28515625" customWidth="1"/>
    <col min="14" max="14" width="11.42578125" customWidth="1"/>
  </cols>
  <sheetData>
    <row r="1" spans="1:15" x14ac:dyDescent="0.2">
      <c r="A1" s="286" t="s">
        <v>25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</row>
    <row r="2" spans="1:15" x14ac:dyDescent="0.2">
      <c r="C2" s="287" t="s">
        <v>8</v>
      </c>
      <c r="D2" s="287"/>
      <c r="E2" s="250"/>
      <c r="F2" s="182"/>
      <c r="G2" s="182"/>
      <c r="H2" s="182"/>
      <c r="I2" s="220"/>
      <c r="J2" s="64"/>
      <c r="K2" s="64"/>
      <c r="L2" s="64"/>
      <c r="M2" s="64"/>
      <c r="N2" s="64"/>
    </row>
    <row r="3" spans="1:15" ht="15.75" x14ac:dyDescent="0.25">
      <c r="C3" s="287" t="s">
        <v>9</v>
      </c>
      <c r="D3" s="287"/>
      <c r="E3" s="167" t="str">
        <f>LIGA</f>
        <v>1. liga</v>
      </c>
      <c r="G3" s="167" t="str">
        <f ca="1">MID(CELL("filename",A1),FIND("]",CELL("filename",A1))+1,1) &amp; ". kolo"</f>
        <v>3. kolo</v>
      </c>
      <c r="I3" s="64"/>
      <c r="J3" s="64"/>
      <c r="K3" s="64"/>
      <c r="L3" s="64"/>
      <c r="M3" s="64"/>
      <c r="N3" s="64"/>
    </row>
    <row r="4" spans="1:15" x14ac:dyDescent="0.2">
      <c r="C4" s="14" t="s">
        <v>58</v>
      </c>
      <c r="D4" s="249"/>
      <c r="E4" s="65" t="s">
        <v>59</v>
      </c>
      <c r="F4" s="249"/>
      <c r="I4" s="64"/>
      <c r="J4" s="64"/>
      <c r="K4" s="64"/>
      <c r="L4" s="64"/>
      <c r="M4" s="64"/>
      <c r="N4" s="64"/>
    </row>
    <row r="5" spans="1:15" ht="15.75" x14ac:dyDescent="0.25">
      <c r="C5" s="287" t="s">
        <v>10</v>
      </c>
      <c r="D5" s="287"/>
      <c r="E5" s="251"/>
      <c r="F5" s="213"/>
      <c r="G5" s="213"/>
      <c r="H5" s="213"/>
      <c r="I5" s="220"/>
      <c r="J5" s="64"/>
      <c r="K5" s="64"/>
      <c r="L5" s="64"/>
      <c r="M5" s="64"/>
      <c r="N5" s="64"/>
    </row>
    <row r="6" spans="1:15" ht="15.75" x14ac:dyDescent="0.25">
      <c r="C6" s="287" t="s">
        <v>26</v>
      </c>
      <c r="D6" s="287"/>
      <c r="E6" s="252"/>
      <c r="F6" s="214"/>
      <c r="G6" s="214"/>
      <c r="H6" s="214"/>
      <c r="I6" s="220"/>
      <c r="J6" s="64"/>
      <c r="K6" s="64"/>
      <c r="L6" s="64"/>
      <c r="M6" s="64"/>
      <c r="N6" s="64"/>
    </row>
    <row r="7" spans="1:15" x14ac:dyDescent="0.2">
      <c r="C7" s="294"/>
      <c r="D7" s="294"/>
      <c r="E7" s="294"/>
      <c r="I7" s="64"/>
      <c r="J7" s="64"/>
      <c r="K7" s="64"/>
      <c r="L7" s="64"/>
      <c r="M7" s="64"/>
      <c r="N7" s="64"/>
    </row>
    <row r="8" spans="1:15" x14ac:dyDescent="0.2">
      <c r="A8" s="295" t="s">
        <v>22</v>
      </c>
      <c r="B8" s="295" t="s">
        <v>24</v>
      </c>
      <c r="C8" s="296" t="s">
        <v>27</v>
      </c>
      <c r="D8" s="297"/>
      <c r="E8" s="295" t="s">
        <v>30</v>
      </c>
      <c r="F8" s="295"/>
      <c r="G8" s="295"/>
      <c r="H8" s="295"/>
      <c r="I8" s="288" t="s">
        <v>54</v>
      </c>
      <c r="J8" s="288"/>
      <c r="K8" s="288" t="s">
        <v>55</v>
      </c>
      <c r="L8" s="288"/>
      <c r="M8" s="288" t="s">
        <v>38</v>
      </c>
      <c r="N8" s="288"/>
    </row>
    <row r="9" spans="1:15" s="18" customFormat="1" ht="25.5" x14ac:dyDescent="0.2">
      <c r="A9" s="295"/>
      <c r="B9" s="295"/>
      <c r="C9" s="19" t="s">
        <v>50</v>
      </c>
      <c r="D9" s="19" t="s">
        <v>51</v>
      </c>
      <c r="E9" s="295"/>
      <c r="F9" s="295"/>
      <c r="G9" s="295"/>
      <c r="H9" s="295"/>
      <c r="I9" s="19" t="s">
        <v>33</v>
      </c>
      <c r="J9" s="19" t="s">
        <v>34</v>
      </c>
      <c r="K9" s="19" t="s">
        <v>33</v>
      </c>
      <c r="L9" s="19" t="s">
        <v>115</v>
      </c>
      <c r="M9" s="19" t="s">
        <v>33</v>
      </c>
      <c r="N9" s="19" t="s">
        <v>115</v>
      </c>
    </row>
    <row r="10" spans="1:15" s="18" customFormat="1" ht="15.75" x14ac:dyDescent="0.2">
      <c r="A10" s="293" t="s">
        <v>28</v>
      </c>
      <c r="B10" s="293"/>
      <c r="C10" s="29">
        <f>SUM(C11:C42)</f>
        <v>0</v>
      </c>
      <c r="D10" s="29">
        <f>SUM(D11:D42)</f>
        <v>0</v>
      </c>
      <c r="E10" s="289"/>
      <c r="F10" s="290"/>
      <c r="G10" s="290"/>
      <c r="H10" s="291"/>
      <c r="I10" s="21">
        <f>SUM(I11:I14)</f>
        <v>0</v>
      </c>
      <c r="J10" s="22" t="str">
        <f>IF(I10&gt;0,I10/$C10,"")</f>
        <v/>
      </c>
      <c r="K10" s="21">
        <f>SUM(K11:K14)</f>
        <v>0</v>
      </c>
      <c r="L10" s="22" t="str">
        <f>IF(K10&gt;0,K10/$D10,"")</f>
        <v/>
      </c>
      <c r="M10" s="21">
        <f>SUM(M11:M14)</f>
        <v>0</v>
      </c>
      <c r="N10" s="22" t="str">
        <f>IF(M10&gt;0,M10/(SUM(C10:D10)),"")</f>
        <v/>
      </c>
    </row>
    <row r="11" spans="1:15" ht="15.75" x14ac:dyDescent="0.2">
      <c r="A11" s="30" t="s">
        <v>17</v>
      </c>
      <c r="B11" s="20">
        <v>4</v>
      </c>
      <c r="C11" s="62">
        <f>IF(ISBLANK($A11),"",COUNTA('3k - 1. závod'!$D$6:$D$17))</f>
        <v>0</v>
      </c>
      <c r="D11" s="62">
        <f>IF(ISBLANK($A11),"",COUNTA('3k - 2. závod'!$D$6:$D$17))</f>
        <v>0</v>
      </c>
      <c r="E11" s="285"/>
      <c r="F11" s="285"/>
      <c r="G11" s="285"/>
      <c r="H11" s="285"/>
      <c r="I11" s="63">
        <f>SUM('3k - 1. závod'!$D$6:$D$17)</f>
        <v>0</v>
      </c>
      <c r="J11" s="22" t="str">
        <f>IF(I11&gt;0,I11/$C11,"")</f>
        <v/>
      </c>
      <c r="K11" s="63">
        <f>SUM('3k - 2. závod'!$D$6:$D$17)</f>
        <v>0</v>
      </c>
      <c r="L11" s="22" t="str">
        <f>IF(K11&gt;0,K11/$D11,"")</f>
        <v/>
      </c>
      <c r="M11" s="63">
        <f>SUM(I11,K11)</f>
        <v>0</v>
      </c>
      <c r="N11" s="22" t="str">
        <f>IF(M11&gt;0,M11/(SUM(C11:D11)),"")</f>
        <v/>
      </c>
      <c r="O11">
        <f>COUNTIF('3k - Výsledková listina'!$N$2:$N$56,'3k - Základní list'!A11)</f>
        <v>0</v>
      </c>
    </row>
    <row r="12" spans="1:15" ht="15.75" x14ac:dyDescent="0.2">
      <c r="A12" s="30" t="s">
        <v>41</v>
      </c>
      <c r="B12" s="20">
        <f>IF(ISBLANK(A12),"",B11+7)</f>
        <v>11</v>
      </c>
      <c r="C12" s="62">
        <f>IF(ISBLANK($A12),"",COUNTA('3k - 1. závod'!$K$6:$K$17))</f>
        <v>0</v>
      </c>
      <c r="D12" s="62">
        <f>IF(ISBLANK($A12),"",COUNTA('3k - 2. závod'!$K$6:$K$17))</f>
        <v>0</v>
      </c>
      <c r="E12" s="285"/>
      <c r="F12" s="285"/>
      <c r="G12" s="285"/>
      <c r="H12" s="285"/>
      <c r="I12" s="63">
        <f>SUM('3k - 1. závod'!$K$6:$K$17)</f>
        <v>0</v>
      </c>
      <c r="J12" s="22" t="str">
        <f>IF(I12&gt;0,I12/$C12,"")</f>
        <v/>
      </c>
      <c r="K12" s="63">
        <f>SUM('3k - 2. závod'!$K$6:$K$17)</f>
        <v>0</v>
      </c>
      <c r="L12" s="22" t="str">
        <f>IF(K12&gt;0,K12/$D12,"")</f>
        <v/>
      </c>
      <c r="M12" s="63">
        <f>SUM(I12,K12)</f>
        <v>0</v>
      </c>
      <c r="N12" s="22" t="str">
        <f>IF(M12&gt;0,M12/(SUM(C12:D12)),"")</f>
        <v/>
      </c>
      <c r="O12">
        <f>COUNTIF('3k - Výsledková listina'!$N$2:$N$56,'3k - Základní list'!A12)</f>
        <v>0</v>
      </c>
    </row>
    <row r="13" spans="1:15" ht="15.75" x14ac:dyDescent="0.2">
      <c r="A13" s="30" t="s">
        <v>42</v>
      </c>
      <c r="B13" s="20">
        <f>IF(ISBLANK(A13),"",B12+7)</f>
        <v>18</v>
      </c>
      <c r="C13" s="62">
        <f>IF(ISBLANK($A13),"",COUNTA('3k - 1. závod'!$R$6:$R$17))</f>
        <v>0</v>
      </c>
      <c r="D13" s="62">
        <f>IF(ISBLANK($A13),"",COUNTA('3k - 2. závod'!$R$6:$R$17))</f>
        <v>0</v>
      </c>
      <c r="E13" s="285"/>
      <c r="F13" s="285"/>
      <c r="G13" s="285"/>
      <c r="H13" s="285"/>
      <c r="I13" s="63">
        <f>SUM('3k - 1. závod'!$R$6:$R$17)</f>
        <v>0</v>
      </c>
      <c r="J13" s="22" t="str">
        <f>IF(I13&gt;0,I13/$C13,"")</f>
        <v/>
      </c>
      <c r="K13" s="63">
        <f>SUM('3k - 2. závod'!$R$6:$R$17)</f>
        <v>0</v>
      </c>
      <c r="L13" s="22" t="str">
        <f>IF(K13&gt;0,K13/$D13,"")</f>
        <v/>
      </c>
      <c r="M13" s="63">
        <f>SUM(I13,K13)</f>
        <v>0</v>
      </c>
      <c r="N13" s="22" t="str">
        <f>IF(M13&gt;0,M13/(SUM(C13:D13)),"")</f>
        <v/>
      </c>
      <c r="O13">
        <f>COUNTIF('3k - Výsledková listina'!$N$2:$N$56,'3k - Základní list'!A13)</f>
        <v>0</v>
      </c>
    </row>
    <row r="14" spans="1:15" ht="15.75" x14ac:dyDescent="0.2">
      <c r="A14" s="30" t="s">
        <v>43</v>
      </c>
      <c r="B14" s="20">
        <f>IF(ISBLANK(A14),"",B13+7)</f>
        <v>25</v>
      </c>
      <c r="C14" s="62">
        <f>IF(ISBLANK($A14),"",COUNTA('3k - 1. závod'!$Y$6:$Y$17))</f>
        <v>0</v>
      </c>
      <c r="D14" s="62">
        <f>IF(ISBLANK($A14),"",COUNTA('3k - 2. závod'!$Y$6:$Y$17))</f>
        <v>0</v>
      </c>
      <c r="E14" s="285"/>
      <c r="F14" s="285"/>
      <c r="G14" s="285"/>
      <c r="H14" s="285"/>
      <c r="I14" s="63">
        <f>SUM('3k - 1. závod'!$Y$6:$Y$17)</f>
        <v>0</v>
      </c>
      <c r="J14" s="22" t="str">
        <f>IF(I14&gt;0,I14/$C14,"")</f>
        <v/>
      </c>
      <c r="K14" s="63">
        <f>SUM('3k - 2. závod'!$Y$6:$Y$17)</f>
        <v>0</v>
      </c>
      <c r="L14" s="22" t="str">
        <f>IF(K14&gt;0,K14/$D14,"")</f>
        <v/>
      </c>
      <c r="M14" s="63">
        <f>SUM(I14,K14)</f>
        <v>0</v>
      </c>
      <c r="N14" s="22" t="str">
        <f>IF(M14&gt;0,M14/(SUM(C14:D14)),"")</f>
        <v/>
      </c>
      <c r="O14">
        <f>COUNTIF('3k - Výsledková listina'!$N$2:$N$56,'3k - Základní list'!A14)</f>
        <v>0</v>
      </c>
    </row>
    <row r="15" spans="1:15" s="64" customFormat="1" ht="15.75" x14ac:dyDescent="0.2">
      <c r="A15" s="70"/>
      <c r="B15" s="27"/>
      <c r="C15" s="70"/>
      <c r="D15" s="292" t="s">
        <v>44</v>
      </c>
      <c r="E15" s="292"/>
      <c r="F15" s="292"/>
      <c r="G15" s="292"/>
      <c r="H15" s="71"/>
      <c r="I15" s="72">
        <f>MAX('3k - 1. závod'!$D$6:$Y$17)</f>
        <v>0</v>
      </c>
      <c r="J15" s="28"/>
      <c r="K15" s="72">
        <f>MAX('3k - 2. závod'!$D$6:$Y$17)</f>
        <v>0</v>
      </c>
      <c r="L15" s="28"/>
      <c r="M15" s="72">
        <f>MAX(I15,K15)</f>
        <v>0</v>
      </c>
      <c r="N15" s="28"/>
    </row>
    <row r="16" spans="1:15" s="64" customFormat="1" x14ac:dyDescent="0.2">
      <c r="A16" s="11"/>
      <c r="B16" s="11"/>
      <c r="C16" s="11"/>
      <c r="D16" s="11"/>
      <c r="E16" s="11"/>
      <c r="F16" s="11"/>
      <c r="G16" s="11"/>
      <c r="H16" s="11"/>
    </row>
    <row r="17" spans="1:14" s="64" customFormat="1" x14ac:dyDescent="0.2">
      <c r="A17" s="120" t="s">
        <v>74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pans="1:14" s="64" customFormat="1" x14ac:dyDescent="0.2">
      <c r="A18" s="41"/>
      <c r="B18" s="11"/>
      <c r="C18" s="11"/>
      <c r="D18" s="11"/>
      <c r="E18" s="11"/>
      <c r="F18" s="11"/>
      <c r="G18" s="11"/>
      <c r="H18" s="11"/>
    </row>
    <row r="19" spans="1:14" s="23" customFormat="1" ht="15.75" customHeight="1" x14ac:dyDescent="0.2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  <row r="20" spans="1:14" s="23" customFormat="1" ht="15.75" x14ac:dyDescent="0.2">
      <c r="A20" s="281"/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</row>
    <row r="21" spans="1:14" s="23" customFormat="1" ht="18" x14ac:dyDescent="0.2">
      <c r="A21" s="282" t="s">
        <v>76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</row>
    <row r="22" spans="1:14" s="23" customFormat="1" x14ac:dyDescent="0.2">
      <c r="A22" s="10"/>
      <c r="B22" s="10"/>
      <c r="C22" s="109" t="s">
        <v>31</v>
      </c>
      <c r="D22" s="11"/>
      <c r="E22" s="11"/>
      <c r="F22" s="11"/>
      <c r="G22" s="11"/>
      <c r="H22" s="11"/>
      <c r="I22" s="11"/>
      <c r="J22" s="64"/>
      <c r="K22" s="64"/>
      <c r="L22" s="64"/>
      <c r="M22" s="283"/>
      <c r="N22" s="284"/>
    </row>
    <row r="23" spans="1:14" x14ac:dyDescent="0.2">
      <c r="C23" s="277" t="s">
        <v>57</v>
      </c>
      <c r="D23" s="277"/>
      <c r="E23" s="278" t="s">
        <v>77</v>
      </c>
      <c r="F23" s="279"/>
      <c r="G23" s="280"/>
      <c r="H23" s="110" t="s">
        <v>36</v>
      </c>
      <c r="I23" s="278" t="s">
        <v>78</v>
      </c>
      <c r="J23" s="279"/>
      <c r="K23" s="279"/>
      <c r="L23" s="279"/>
      <c r="M23" s="280"/>
      <c r="N23" s="111" t="s">
        <v>83</v>
      </c>
    </row>
    <row r="24" spans="1:14" x14ac:dyDescent="0.2">
      <c r="C24" s="269" t="str">
        <f>IF(ISBLANK(H24),"",INDEX('3k - Výsledková listina'!D:D,MATCH(H24,'3k - Výsledková listina'!U:U,0),))</f>
        <v/>
      </c>
      <c r="D24" s="270"/>
      <c r="E24" s="271" t="str">
        <f>IF(ISBLANK(H24),"",INDEX('3k - Výsledková listina'!W:W,MATCH(H24,'3k - Výsledková listina'!U:U,0),))</f>
        <v/>
      </c>
      <c r="F24" s="272"/>
      <c r="G24" s="273"/>
      <c r="H24" s="112"/>
      <c r="I24" s="278"/>
      <c r="J24" s="279"/>
      <c r="K24" s="279"/>
      <c r="L24" s="279"/>
      <c r="M24" s="280"/>
      <c r="N24" s="113"/>
    </row>
    <row r="25" spans="1:14" x14ac:dyDescent="0.2">
      <c r="C25" s="269" t="str">
        <f>IF(ISBLANK(H25),"",INDEX('3k - Výsledková listina'!D:D,MATCH(H25,'3k - Výsledková listina'!U:U,0),))</f>
        <v/>
      </c>
      <c r="D25" s="270"/>
      <c r="E25" s="271" t="str">
        <f>IF(ISBLANK(H25),"",INDEX('3k - Výsledková listina'!W:W,MATCH(H25,'3k - Výsledková listina'!U:U,0),))</f>
        <v/>
      </c>
      <c r="F25" s="272"/>
      <c r="G25" s="273"/>
      <c r="H25" s="112"/>
      <c r="I25" s="278"/>
      <c r="J25" s="279"/>
      <c r="K25" s="279"/>
      <c r="L25" s="279"/>
      <c r="M25" s="280"/>
      <c r="N25" s="113"/>
    </row>
    <row r="26" spans="1:14" outlineLevel="1" x14ac:dyDescent="0.2">
      <c r="C26" s="269" t="str">
        <f>IF(ISBLANK(H26),"",INDEX('3k - Výsledková listina'!D:D,MATCH(H26,'3k - Výsledková listina'!U:U,0),))</f>
        <v/>
      </c>
      <c r="D26" s="270"/>
      <c r="E26" s="271" t="str">
        <f>IF(ISBLANK(H26),"",INDEX('3k - Výsledková listina'!W:W,MATCH(H26,'3k - Výsledková listina'!U:U,0),))</f>
        <v/>
      </c>
      <c r="F26" s="272"/>
      <c r="G26" s="273"/>
      <c r="H26" s="112"/>
      <c r="I26" s="278"/>
      <c r="J26" s="279"/>
      <c r="K26" s="279"/>
      <c r="L26" s="279"/>
      <c r="M26" s="280"/>
      <c r="N26" s="113"/>
    </row>
    <row r="27" spans="1:14" outlineLevel="1" x14ac:dyDescent="0.2">
      <c r="C27" s="269" t="str">
        <f>IF(ISBLANK(H27),"",INDEX('3k - Výsledková listina'!D:D,MATCH(H27,'3k - Výsledková listina'!U:U,0),))</f>
        <v/>
      </c>
      <c r="D27" s="270"/>
      <c r="E27" s="271" t="str">
        <f>IF(ISBLANK(H27),"",INDEX('3k - Výsledková listina'!W:W,MATCH(H27,'3k - Výsledková listina'!U:U,0),))</f>
        <v/>
      </c>
      <c r="F27" s="272"/>
      <c r="G27" s="273"/>
      <c r="H27" s="112"/>
      <c r="I27" s="278"/>
      <c r="J27" s="279"/>
      <c r="K27" s="279"/>
      <c r="L27" s="279"/>
      <c r="M27" s="280"/>
      <c r="N27" s="113"/>
    </row>
    <row r="28" spans="1:14" outlineLevel="1" x14ac:dyDescent="0.2">
      <c r="C28" s="269" t="str">
        <f>IF(ISBLANK(H28),"",INDEX('3k - Výsledková listina'!D:D,MATCH(H28,'3k - Výsledková listina'!U:U,0),))</f>
        <v/>
      </c>
      <c r="D28" s="270"/>
      <c r="E28" s="271" t="str">
        <f>IF(ISBLANK(H28),"",INDEX('3k - Výsledková listina'!W:W,MATCH(H28,'3k - Výsledková listina'!U:U,0),))</f>
        <v/>
      </c>
      <c r="F28" s="272"/>
      <c r="G28" s="273"/>
      <c r="H28" s="112"/>
      <c r="I28" s="278"/>
      <c r="J28" s="279"/>
      <c r="K28" s="279"/>
      <c r="L28" s="279"/>
      <c r="M28" s="280"/>
      <c r="N28" s="113"/>
    </row>
    <row r="29" spans="1:14" outlineLevel="1" x14ac:dyDescent="0.2">
      <c r="C29" s="269" t="str">
        <f>IF(ISBLANK(H29),"",INDEX('3k - Výsledková listina'!D:D,MATCH(H29,'3k - Výsledková listina'!U:U,0),))</f>
        <v/>
      </c>
      <c r="D29" s="270"/>
      <c r="E29" s="271" t="str">
        <f>IF(ISBLANK(H29),"",INDEX('3k - Výsledková listina'!W:W,MATCH(H29,'3k - Výsledková listina'!U:U,0),))</f>
        <v/>
      </c>
      <c r="F29" s="272"/>
      <c r="G29" s="273"/>
      <c r="H29" s="112"/>
      <c r="I29" s="278"/>
      <c r="J29" s="279"/>
      <c r="K29" s="279"/>
      <c r="L29" s="279"/>
      <c r="M29" s="280"/>
      <c r="N29" s="113"/>
    </row>
    <row r="30" spans="1:14" outlineLevel="1" x14ac:dyDescent="0.2">
      <c r="C30" s="269" t="str">
        <f>IF(ISBLANK(H30),"",INDEX('3k - Výsledková listina'!D:D,MATCH(H30,'3k - Výsledková listina'!U:U,0),))</f>
        <v/>
      </c>
      <c r="D30" s="270"/>
      <c r="E30" s="271" t="str">
        <f>IF(ISBLANK(H30),"",INDEX('3k - Výsledková listina'!W:W,MATCH(H30,'3k - Výsledková listina'!U:U,0),))</f>
        <v/>
      </c>
      <c r="F30" s="272"/>
      <c r="G30" s="273"/>
      <c r="H30" s="112"/>
      <c r="I30" s="278"/>
      <c r="J30" s="279"/>
      <c r="K30" s="279"/>
      <c r="L30" s="279"/>
      <c r="M30" s="280"/>
      <c r="N30" s="113"/>
    </row>
    <row r="31" spans="1:14" outlineLevel="1" x14ac:dyDescent="0.2">
      <c r="C31" s="269" t="str">
        <f>IF(ISBLANK(H31),"",INDEX('3k - Výsledková listina'!D:D,MATCH(H31,'3k - Výsledková listina'!U:U,0),))</f>
        <v/>
      </c>
      <c r="D31" s="270"/>
      <c r="E31" s="271" t="str">
        <f>IF(ISBLANK(H31),"",INDEX('3k - Výsledková listina'!W:W,MATCH(H31,'3k - Výsledková listina'!U:U,0),))</f>
        <v/>
      </c>
      <c r="F31" s="272"/>
      <c r="G31" s="273"/>
      <c r="H31" s="112"/>
      <c r="I31" s="278"/>
      <c r="J31" s="279"/>
      <c r="K31" s="279"/>
      <c r="L31" s="279"/>
      <c r="M31" s="280"/>
      <c r="N31" s="113"/>
    </row>
    <row r="32" spans="1:14" outlineLevel="1" x14ac:dyDescent="0.2">
      <c r="C32" s="269" t="str">
        <f>IF(ISBLANK(H32),"",INDEX('3k - Výsledková listina'!D:D,MATCH(H32,'3k - Výsledková listina'!U:U,0),))</f>
        <v/>
      </c>
      <c r="D32" s="270"/>
      <c r="E32" s="271" t="str">
        <f>IF(ISBLANK(H32),"",INDEX('3k - Výsledková listina'!W:W,MATCH(H32,'3k - Výsledková listina'!U:U,0),))</f>
        <v/>
      </c>
      <c r="F32" s="272"/>
      <c r="G32" s="273"/>
      <c r="H32" s="112"/>
      <c r="I32" s="278"/>
      <c r="J32" s="279"/>
      <c r="K32" s="279"/>
      <c r="L32" s="279"/>
      <c r="M32" s="280"/>
      <c r="N32" s="113"/>
    </row>
    <row r="33" spans="3:14" outlineLevel="1" x14ac:dyDescent="0.2">
      <c r="C33" s="269" t="str">
        <f>IF(ISBLANK(H33),"",INDEX('3k - Výsledková listina'!D:D,MATCH(H33,'3k - Výsledková listina'!U:U,0),))</f>
        <v/>
      </c>
      <c r="D33" s="270"/>
      <c r="E33" s="271" t="str">
        <f>IF(ISBLANK(H33),"",INDEX('3k - Výsledková listina'!W:W,MATCH(H33,'3k - Výsledková listina'!U:U,0),))</f>
        <v/>
      </c>
      <c r="F33" s="272"/>
      <c r="G33" s="273"/>
      <c r="H33" s="112"/>
      <c r="I33" s="278"/>
      <c r="J33" s="279"/>
      <c r="K33" s="279"/>
      <c r="L33" s="279"/>
      <c r="M33" s="280"/>
      <c r="N33" s="113"/>
    </row>
    <row r="34" spans="3:14" outlineLevel="1" x14ac:dyDescent="0.2">
      <c r="C34" s="269" t="str">
        <f>IF(ISBLANK(H34),"",INDEX('3k - Výsledková listina'!D:D,MATCH(H34,'3k - Výsledková listina'!U:U,0),))</f>
        <v/>
      </c>
      <c r="D34" s="270"/>
      <c r="E34" s="271" t="str">
        <f>IF(ISBLANK(H34),"",INDEX('3k - Výsledková listina'!W:W,MATCH(H34,'3k - Výsledková listina'!U:U,0),))</f>
        <v/>
      </c>
      <c r="F34" s="272"/>
      <c r="G34" s="273"/>
      <c r="H34" s="112"/>
      <c r="I34" s="278"/>
      <c r="J34" s="279"/>
      <c r="K34" s="279"/>
      <c r="L34" s="279"/>
      <c r="M34" s="280"/>
      <c r="N34" s="113"/>
    </row>
    <row r="35" spans="3:14" outlineLevel="1" x14ac:dyDescent="0.2">
      <c r="C35" s="269" t="str">
        <f>IF(ISBLANK(H35),"",INDEX('3k - Výsledková listina'!D:D,MATCH(H35,'3k - Výsledková listina'!U:U,0),))</f>
        <v/>
      </c>
      <c r="D35" s="270"/>
      <c r="E35" s="271" t="str">
        <f>IF(ISBLANK(H35),"",INDEX('3k - Výsledková listina'!W:W,MATCH(H35,'3k - Výsledková listina'!U:U,0),))</f>
        <v/>
      </c>
      <c r="F35" s="272"/>
      <c r="G35" s="273"/>
      <c r="H35" s="112"/>
      <c r="I35" s="278"/>
      <c r="J35" s="279"/>
      <c r="K35" s="279"/>
      <c r="L35" s="279"/>
      <c r="M35" s="280"/>
      <c r="N35" s="113"/>
    </row>
    <row r="36" spans="3:14" outlineLevel="1" x14ac:dyDescent="0.2">
      <c r="C36" s="269" t="str">
        <f>IF(ISBLANK(H36),"",INDEX('3k - Výsledková listina'!D:D,MATCH(H36,'3k - Výsledková listina'!U:U,0),))</f>
        <v/>
      </c>
      <c r="D36" s="270"/>
      <c r="E36" s="271" t="str">
        <f>IF(ISBLANK(H36),"",INDEX('3k - Výsledková listina'!W:W,MATCH(H36,'3k - Výsledková listina'!U:U,0),))</f>
        <v/>
      </c>
      <c r="F36" s="272"/>
      <c r="G36" s="273"/>
      <c r="H36" s="112"/>
      <c r="I36" s="278"/>
      <c r="J36" s="279"/>
      <c r="K36" s="279"/>
      <c r="L36" s="279"/>
      <c r="M36" s="280"/>
      <c r="N36" s="113"/>
    </row>
    <row r="37" spans="3:14" outlineLevel="1" x14ac:dyDescent="0.2">
      <c r="C37" s="269" t="str">
        <f>IF(ISBLANK(H37),"",INDEX('3k - Výsledková listina'!D:D,MATCH(H37,'3k - Výsledková listina'!U:U,0),))</f>
        <v/>
      </c>
      <c r="D37" s="270"/>
      <c r="E37" s="271" t="str">
        <f>IF(ISBLANK(H37),"",INDEX('3k - Výsledková listina'!W:W,MATCH(H37,'3k - Výsledková listina'!U:U,0),))</f>
        <v/>
      </c>
      <c r="F37" s="272"/>
      <c r="G37" s="273"/>
      <c r="H37" s="112"/>
      <c r="I37" s="278"/>
      <c r="J37" s="279"/>
      <c r="K37" s="279"/>
      <c r="L37" s="279"/>
      <c r="M37" s="280"/>
      <c r="N37" s="113"/>
    </row>
    <row r="38" spans="3:14" outlineLevel="1" x14ac:dyDescent="0.2">
      <c r="C38" s="269" t="str">
        <f>IF(ISBLANK(H38),"",INDEX('3k - Výsledková listina'!D:D,MATCH(H38,'3k - Výsledková listina'!U:U,0),))</f>
        <v/>
      </c>
      <c r="D38" s="270"/>
      <c r="E38" s="271" t="str">
        <f>IF(ISBLANK(H38),"",INDEX('3k - Výsledková listina'!W:W,MATCH(H38,'3k - Výsledková listina'!U:U,0),))</f>
        <v/>
      </c>
      <c r="F38" s="272"/>
      <c r="G38" s="273"/>
      <c r="H38" s="112"/>
      <c r="I38" s="278"/>
      <c r="J38" s="279"/>
      <c r="K38" s="279"/>
      <c r="L38" s="279"/>
      <c r="M38" s="280"/>
      <c r="N38" s="113"/>
    </row>
    <row r="39" spans="3:14" outlineLevel="1" x14ac:dyDescent="0.2">
      <c r="C39" s="269" t="str">
        <f>IF(ISBLANK(H39),"",INDEX('3k - Výsledková listina'!D:D,MATCH(H39,'3k - Výsledková listina'!U:U,0),))</f>
        <v/>
      </c>
      <c r="D39" s="270"/>
      <c r="E39" s="271" t="str">
        <f>IF(ISBLANK(H39),"",INDEX('3k - Výsledková listina'!W:W,MATCH(H39,'3k - Výsledková listina'!U:U,0),))</f>
        <v/>
      </c>
      <c r="F39" s="272"/>
      <c r="G39" s="273"/>
      <c r="H39" s="112"/>
      <c r="I39" s="278"/>
      <c r="J39" s="279"/>
      <c r="K39" s="279"/>
      <c r="L39" s="279"/>
      <c r="M39" s="280"/>
      <c r="N39" s="113"/>
    </row>
    <row r="40" spans="3:14" outlineLevel="1" x14ac:dyDescent="0.2">
      <c r="C40" s="269" t="str">
        <f>IF(ISBLANK(H40),"",INDEX('3k - Výsledková listina'!D:D,MATCH(H40,'3k - Výsledková listina'!U:U,0),))</f>
        <v/>
      </c>
      <c r="D40" s="270"/>
      <c r="E40" s="271" t="str">
        <f>IF(ISBLANK(H40),"",INDEX('3k - Výsledková listina'!W:W,MATCH(H40,'3k - Výsledková listina'!U:U,0),))</f>
        <v/>
      </c>
      <c r="F40" s="272"/>
      <c r="G40" s="273"/>
      <c r="H40" s="112"/>
      <c r="I40" s="278"/>
      <c r="J40" s="279"/>
      <c r="K40" s="279"/>
      <c r="L40" s="279"/>
      <c r="M40" s="280"/>
      <c r="N40" s="113"/>
    </row>
    <row r="41" spans="3:14" outlineLevel="1" x14ac:dyDescent="0.2">
      <c r="C41" s="269" t="str">
        <f>IF(ISBLANK(H41),"",INDEX('3k - Výsledková listina'!D:D,MATCH(H41,'3k - Výsledková listina'!U:U,0),))</f>
        <v/>
      </c>
      <c r="D41" s="270"/>
      <c r="E41" s="271" t="str">
        <f>IF(ISBLANK(H41),"",INDEX('3k - Výsledková listina'!W:W,MATCH(H41,'3k - Výsledková listina'!U:U,0),))</f>
        <v/>
      </c>
      <c r="F41" s="272"/>
      <c r="G41" s="273"/>
      <c r="H41" s="112"/>
      <c r="I41" s="278"/>
      <c r="J41" s="279"/>
      <c r="K41" s="279"/>
      <c r="L41" s="279"/>
      <c r="M41" s="280"/>
      <c r="N41" s="113"/>
    </row>
    <row r="42" spans="3:14" outlineLevel="1" x14ac:dyDescent="0.2">
      <c r="C42" s="269" t="str">
        <f>IF(ISBLANK(H42),"",INDEX('3k - Výsledková listina'!D:D,MATCH(H42,'3k - Výsledková listina'!U:U,0),))</f>
        <v/>
      </c>
      <c r="D42" s="270"/>
      <c r="E42" s="271" t="str">
        <f>IF(ISBLANK(H42),"",INDEX('3k - Výsledková listina'!W:W,MATCH(H42,'3k - Výsledková listina'!U:U,0),))</f>
        <v/>
      </c>
      <c r="F42" s="272"/>
      <c r="G42" s="273"/>
      <c r="H42" s="112"/>
      <c r="I42" s="278"/>
      <c r="J42" s="279"/>
      <c r="K42" s="279"/>
      <c r="L42" s="279"/>
      <c r="M42" s="280"/>
      <c r="N42" s="113"/>
    </row>
    <row r="43" spans="3:14" outlineLevel="1" x14ac:dyDescent="0.2">
      <c r="C43" s="269" t="str">
        <f>IF(ISBLANK(H43),"",INDEX('3k - Výsledková listina'!D:D,MATCH(H43,'3k - Výsledková listina'!U:U,0),))</f>
        <v/>
      </c>
      <c r="D43" s="270"/>
      <c r="E43" s="271" t="str">
        <f>IF(ISBLANK(H43),"",INDEX('3k - Výsledková listina'!W:W,MATCH(H43,'3k - Výsledková listina'!U:U,0),))</f>
        <v/>
      </c>
      <c r="F43" s="272"/>
      <c r="G43" s="273"/>
      <c r="H43" s="112"/>
      <c r="I43" s="278"/>
      <c r="J43" s="279"/>
      <c r="K43" s="279"/>
      <c r="L43" s="279"/>
      <c r="M43" s="280"/>
      <c r="N43" s="113"/>
    </row>
    <row r="44" spans="3:14" x14ac:dyDescent="0.2">
      <c r="I44" s="11"/>
      <c r="J44" s="64"/>
      <c r="K44" s="64"/>
      <c r="L44" s="64"/>
      <c r="M44" s="64"/>
      <c r="N44" s="64"/>
    </row>
    <row r="45" spans="3:14" x14ac:dyDescent="0.2">
      <c r="C45" s="109" t="s">
        <v>32</v>
      </c>
      <c r="I45" s="11"/>
      <c r="J45" s="64"/>
      <c r="K45" s="64"/>
      <c r="L45" s="64"/>
      <c r="M45" s="64"/>
      <c r="N45" s="64"/>
    </row>
    <row r="46" spans="3:14" x14ac:dyDescent="0.2">
      <c r="C46" s="277" t="s">
        <v>57</v>
      </c>
      <c r="D46" s="277"/>
      <c r="E46" s="278" t="s">
        <v>77</v>
      </c>
      <c r="F46" s="279"/>
      <c r="G46" s="280"/>
      <c r="H46" s="110" t="s">
        <v>36</v>
      </c>
      <c r="I46" s="278" t="s">
        <v>78</v>
      </c>
      <c r="J46" s="279"/>
      <c r="K46" s="279"/>
      <c r="L46" s="279"/>
      <c r="M46" s="280"/>
      <c r="N46" s="111" t="s">
        <v>83</v>
      </c>
    </row>
    <row r="47" spans="3:14" x14ac:dyDescent="0.2">
      <c r="C47" s="269" t="str">
        <f>IF(ISBLANK(H47),"",INDEX('3k - Výsledková listina'!M:M,MATCH(H47,'3k - Výsledková listina'!V:V,0),))</f>
        <v/>
      </c>
      <c r="D47" s="270"/>
      <c r="E47" s="271" t="str">
        <f>IF(ISBLANK(H47),"",INDEX('3k - Výsledková listina'!W:W,MATCH(H47,'3k - Výsledková listina'!V:V,0),))</f>
        <v/>
      </c>
      <c r="F47" s="272"/>
      <c r="G47" s="273"/>
      <c r="H47" s="114"/>
      <c r="I47" s="278"/>
      <c r="J47" s="279"/>
      <c r="K47" s="279"/>
      <c r="L47" s="279"/>
      <c r="M47" s="280"/>
      <c r="N47" s="113"/>
    </row>
    <row r="48" spans="3:14" x14ac:dyDescent="0.2">
      <c r="C48" s="269" t="str">
        <f>IF(ISBLANK(H48),"",INDEX('3k - Výsledková listina'!M:M,MATCH(H48,'3k - Výsledková listina'!V:V,0),))</f>
        <v/>
      </c>
      <c r="D48" s="270"/>
      <c r="E48" s="271" t="str">
        <f>IF(ISBLANK(H48),"",INDEX('3k - Výsledková listina'!W:W,MATCH(H48,'3k - Výsledková listina'!V:V,0),))</f>
        <v/>
      </c>
      <c r="F48" s="272"/>
      <c r="G48" s="273"/>
      <c r="H48" s="114"/>
      <c r="I48" s="278"/>
      <c r="J48" s="279"/>
      <c r="K48" s="279"/>
      <c r="L48" s="279"/>
      <c r="M48" s="280"/>
      <c r="N48" s="113"/>
    </row>
    <row r="49" spans="3:14" outlineLevel="1" x14ac:dyDescent="0.2">
      <c r="C49" s="269" t="str">
        <f>IF(ISBLANK(H49),"",INDEX('3k - Výsledková listina'!M:M,MATCH(H49,'3k - Výsledková listina'!V:V,0),))</f>
        <v/>
      </c>
      <c r="D49" s="270"/>
      <c r="E49" s="271" t="str">
        <f>IF(ISBLANK(H49),"",INDEX('3k - Výsledková listina'!W:W,MATCH(H49,'3k - Výsledková listina'!V:V,0),))</f>
        <v/>
      </c>
      <c r="F49" s="272"/>
      <c r="G49" s="273"/>
      <c r="H49" s="114"/>
      <c r="I49" s="278"/>
      <c r="J49" s="279"/>
      <c r="K49" s="279"/>
      <c r="L49" s="279"/>
      <c r="M49" s="280"/>
      <c r="N49" s="113"/>
    </row>
    <row r="50" spans="3:14" outlineLevel="1" x14ac:dyDescent="0.2">
      <c r="C50" s="269" t="str">
        <f>IF(ISBLANK(H50),"",INDEX('3k - Výsledková listina'!M:M,MATCH(H50,'3k - Výsledková listina'!V:V,0),))</f>
        <v/>
      </c>
      <c r="D50" s="270"/>
      <c r="E50" s="271" t="str">
        <f>IF(ISBLANK(H50),"",INDEX('3k - Výsledková listina'!W:W,MATCH(H50,'3k - Výsledková listina'!V:V,0),))</f>
        <v/>
      </c>
      <c r="F50" s="272"/>
      <c r="G50" s="273"/>
      <c r="H50" s="114"/>
      <c r="I50" s="278"/>
      <c r="J50" s="279"/>
      <c r="K50" s="279"/>
      <c r="L50" s="279"/>
      <c r="M50" s="280"/>
      <c r="N50" s="113"/>
    </row>
    <row r="51" spans="3:14" outlineLevel="1" x14ac:dyDescent="0.2">
      <c r="C51" s="269" t="str">
        <f>IF(ISBLANK(H51),"",INDEX('3k - Výsledková listina'!M:M,MATCH(H51,'3k - Výsledková listina'!V:V,0),))</f>
        <v/>
      </c>
      <c r="D51" s="270"/>
      <c r="E51" s="271" t="str">
        <f>IF(ISBLANK(H51),"",INDEX('3k - Výsledková listina'!W:W,MATCH(H51,'3k - Výsledková listina'!V:V,0),))</f>
        <v/>
      </c>
      <c r="F51" s="272"/>
      <c r="G51" s="273"/>
      <c r="H51" s="114"/>
      <c r="I51" s="278"/>
      <c r="J51" s="279"/>
      <c r="K51" s="279"/>
      <c r="L51" s="279"/>
      <c r="M51" s="280"/>
      <c r="N51" s="113"/>
    </row>
    <row r="52" spans="3:14" outlineLevel="1" x14ac:dyDescent="0.2">
      <c r="C52" s="269" t="str">
        <f>IF(ISBLANK(H52),"",INDEX('3k - Výsledková listina'!M:M,MATCH(H52,'3k - Výsledková listina'!V:V,0),))</f>
        <v/>
      </c>
      <c r="D52" s="270"/>
      <c r="E52" s="271" t="str">
        <f>IF(ISBLANK(H52),"",INDEX('3k - Výsledková listina'!W:W,MATCH(H52,'3k - Výsledková listina'!V:V,0),))</f>
        <v/>
      </c>
      <c r="F52" s="272"/>
      <c r="G52" s="273"/>
      <c r="H52" s="114"/>
      <c r="I52" s="278"/>
      <c r="J52" s="279"/>
      <c r="K52" s="279"/>
      <c r="L52" s="279"/>
      <c r="M52" s="280"/>
      <c r="N52" s="113"/>
    </row>
    <row r="53" spans="3:14" outlineLevel="1" x14ac:dyDescent="0.2">
      <c r="C53" s="269" t="str">
        <f>IF(ISBLANK(H53),"",INDEX('3k - Výsledková listina'!M:M,MATCH(H53,'3k - Výsledková listina'!V:V,0),))</f>
        <v/>
      </c>
      <c r="D53" s="270"/>
      <c r="E53" s="271" t="str">
        <f>IF(ISBLANK(H53),"",INDEX('3k - Výsledková listina'!W:W,MATCH(H53,'3k - Výsledková listina'!V:V,0),))</f>
        <v/>
      </c>
      <c r="F53" s="272"/>
      <c r="G53" s="273"/>
      <c r="H53" s="114"/>
      <c r="I53" s="278"/>
      <c r="J53" s="279"/>
      <c r="K53" s="279"/>
      <c r="L53" s="279"/>
      <c r="M53" s="280"/>
      <c r="N53" s="113"/>
    </row>
    <row r="54" spans="3:14" outlineLevel="1" x14ac:dyDescent="0.2">
      <c r="C54" s="269" t="str">
        <f>IF(ISBLANK(H54),"",INDEX('3k - Výsledková listina'!M:M,MATCH(H54,'3k - Výsledková listina'!V:V,0),))</f>
        <v/>
      </c>
      <c r="D54" s="270"/>
      <c r="E54" s="271" t="str">
        <f>IF(ISBLANK(H54),"",INDEX('3k - Výsledková listina'!W:W,MATCH(H54,'3k - Výsledková listina'!V:V,0),))</f>
        <v/>
      </c>
      <c r="F54" s="272"/>
      <c r="G54" s="273"/>
      <c r="H54" s="114"/>
      <c r="I54" s="278"/>
      <c r="J54" s="279"/>
      <c r="K54" s="279"/>
      <c r="L54" s="279"/>
      <c r="M54" s="280"/>
      <c r="N54" s="113"/>
    </row>
    <row r="55" spans="3:14" outlineLevel="1" x14ac:dyDescent="0.2">
      <c r="C55" s="269" t="str">
        <f>IF(ISBLANK(H55),"",INDEX('3k - Výsledková listina'!M:M,MATCH(H55,'3k - Výsledková listina'!V:V,0),))</f>
        <v/>
      </c>
      <c r="D55" s="270"/>
      <c r="E55" s="271" t="str">
        <f>IF(ISBLANK(H55),"",INDEX('3k - Výsledková listina'!W:W,MATCH(H55,'3k - Výsledková listina'!V:V,0),))</f>
        <v/>
      </c>
      <c r="F55" s="272"/>
      <c r="G55" s="273"/>
      <c r="H55" s="114"/>
      <c r="I55" s="278"/>
      <c r="J55" s="279"/>
      <c r="K55" s="279"/>
      <c r="L55" s="279"/>
      <c r="M55" s="280"/>
      <c r="N55" s="113"/>
    </row>
    <row r="56" spans="3:14" outlineLevel="1" x14ac:dyDescent="0.2">
      <c r="C56" s="269" t="str">
        <f>IF(ISBLANK(H56),"",INDEX('3k - Výsledková listina'!M:M,MATCH(H56,'3k - Výsledková listina'!V:V,0),))</f>
        <v/>
      </c>
      <c r="D56" s="270"/>
      <c r="E56" s="271" t="str">
        <f>IF(ISBLANK(H56),"",INDEX('3k - Výsledková listina'!W:W,MATCH(H56,'3k - Výsledková listina'!V:V,0),))</f>
        <v/>
      </c>
      <c r="F56" s="272"/>
      <c r="G56" s="273"/>
      <c r="H56" s="114"/>
      <c r="I56" s="278"/>
      <c r="J56" s="279"/>
      <c r="K56" s="279"/>
      <c r="L56" s="279"/>
      <c r="M56" s="280"/>
      <c r="N56" s="113"/>
    </row>
    <row r="57" spans="3:14" outlineLevel="1" x14ac:dyDescent="0.2">
      <c r="C57" s="269" t="str">
        <f>IF(ISBLANK(H57),"",INDEX('3k - Výsledková listina'!M:M,MATCH(H57,'3k - Výsledková listina'!V:V,0),))</f>
        <v/>
      </c>
      <c r="D57" s="270"/>
      <c r="E57" s="271" t="str">
        <f>IF(ISBLANK(H57),"",INDEX('3k - Výsledková listina'!W:W,MATCH(H57,'3k - Výsledková listina'!V:V,0),))</f>
        <v/>
      </c>
      <c r="F57" s="272"/>
      <c r="G57" s="273"/>
      <c r="H57" s="114"/>
      <c r="I57" s="278"/>
      <c r="J57" s="279"/>
      <c r="K57" s="279"/>
      <c r="L57" s="279"/>
      <c r="M57" s="280"/>
      <c r="N57" s="113"/>
    </row>
    <row r="58" spans="3:14" outlineLevel="1" x14ac:dyDescent="0.2">
      <c r="C58" s="269" t="str">
        <f>IF(ISBLANK(H58),"",INDEX('3k - Výsledková listina'!M:M,MATCH(H58,'3k - Výsledková listina'!V:V,0),))</f>
        <v/>
      </c>
      <c r="D58" s="270"/>
      <c r="E58" s="271" t="str">
        <f>IF(ISBLANK(H58),"",INDEX('3k - Výsledková listina'!W:W,MATCH(H58,'3k - Výsledková listina'!V:V,0),))</f>
        <v/>
      </c>
      <c r="F58" s="272"/>
      <c r="G58" s="273"/>
      <c r="H58" s="114"/>
      <c r="I58" s="278"/>
      <c r="J58" s="279"/>
      <c r="K58" s="279"/>
      <c r="L58" s="279"/>
      <c r="M58" s="280"/>
      <c r="N58" s="113"/>
    </row>
    <row r="59" spans="3:14" outlineLevel="1" x14ac:dyDescent="0.2">
      <c r="C59" s="269" t="str">
        <f>IF(ISBLANK(H59),"",INDEX('3k - Výsledková listina'!M:M,MATCH(H59,'3k - Výsledková listina'!V:V,0),))</f>
        <v/>
      </c>
      <c r="D59" s="270"/>
      <c r="E59" s="271" t="str">
        <f>IF(ISBLANK(H59),"",INDEX('3k - Výsledková listina'!W:W,MATCH(H59,'3k - Výsledková listina'!V:V,0),))</f>
        <v/>
      </c>
      <c r="F59" s="272"/>
      <c r="G59" s="273"/>
      <c r="H59" s="114"/>
      <c r="I59" s="278"/>
      <c r="J59" s="279"/>
      <c r="K59" s="279"/>
      <c r="L59" s="279"/>
      <c r="M59" s="280"/>
      <c r="N59" s="113"/>
    </row>
    <row r="60" spans="3:14" outlineLevel="1" x14ac:dyDescent="0.2">
      <c r="C60" s="269" t="str">
        <f>IF(ISBLANK(H60),"",INDEX('3k - Výsledková listina'!M:M,MATCH(H60,'3k - Výsledková listina'!V:V,0),))</f>
        <v/>
      </c>
      <c r="D60" s="270"/>
      <c r="E60" s="271" t="str">
        <f>IF(ISBLANK(H60),"",INDEX('3k - Výsledková listina'!W:W,MATCH(H60,'3k - Výsledková listina'!V:V,0),))</f>
        <v/>
      </c>
      <c r="F60" s="272"/>
      <c r="G60" s="273"/>
      <c r="H60" s="114"/>
      <c r="I60" s="278"/>
      <c r="J60" s="279"/>
      <c r="K60" s="279"/>
      <c r="L60" s="279"/>
      <c r="M60" s="280"/>
      <c r="N60" s="113"/>
    </row>
    <row r="61" spans="3:14" outlineLevel="1" x14ac:dyDescent="0.2">
      <c r="C61" s="269" t="str">
        <f>IF(ISBLANK(H61),"",INDEX('3k - Výsledková listina'!M:M,MATCH(H61,'3k - Výsledková listina'!V:V,0),))</f>
        <v/>
      </c>
      <c r="D61" s="270"/>
      <c r="E61" s="271" t="str">
        <f>IF(ISBLANK(H61),"",INDEX('3k - Výsledková listina'!W:W,MATCH(H61,'3k - Výsledková listina'!V:V,0),))</f>
        <v/>
      </c>
      <c r="F61" s="272"/>
      <c r="G61" s="273"/>
      <c r="H61" s="114"/>
      <c r="I61" s="278"/>
      <c r="J61" s="279"/>
      <c r="K61" s="279"/>
      <c r="L61" s="279"/>
      <c r="M61" s="280"/>
      <c r="N61" s="113"/>
    </row>
    <row r="62" spans="3:14" outlineLevel="1" x14ac:dyDescent="0.2">
      <c r="C62" s="269" t="str">
        <f>IF(ISBLANK(H62),"",INDEX('3k - Výsledková listina'!M:M,MATCH(H62,'3k - Výsledková listina'!V:V,0),))</f>
        <v/>
      </c>
      <c r="D62" s="270"/>
      <c r="E62" s="271" t="str">
        <f>IF(ISBLANK(H62),"",INDEX('3k - Výsledková listina'!W:W,MATCH(H62,'3k - Výsledková listina'!V:V,0),))</f>
        <v/>
      </c>
      <c r="F62" s="272"/>
      <c r="G62" s="273"/>
      <c r="H62" s="114"/>
      <c r="I62" s="278"/>
      <c r="J62" s="279"/>
      <c r="K62" s="279"/>
      <c r="L62" s="279"/>
      <c r="M62" s="280"/>
      <c r="N62" s="113"/>
    </row>
    <row r="63" spans="3:14" outlineLevel="1" x14ac:dyDescent="0.2">
      <c r="C63" s="269" t="str">
        <f>IF(ISBLANK(H63),"",INDEX('3k - Výsledková listina'!M:M,MATCH(H63,'3k - Výsledková listina'!V:V,0),))</f>
        <v/>
      </c>
      <c r="D63" s="270"/>
      <c r="E63" s="271" t="str">
        <f>IF(ISBLANK(H63),"",INDEX('3k - Výsledková listina'!W:W,MATCH(H63,'3k - Výsledková listina'!V:V,0),))</f>
        <v/>
      </c>
      <c r="F63" s="272"/>
      <c r="G63" s="273"/>
      <c r="H63" s="114"/>
      <c r="I63" s="278"/>
      <c r="J63" s="279"/>
      <c r="K63" s="279"/>
      <c r="L63" s="279"/>
      <c r="M63" s="280"/>
      <c r="N63" s="113"/>
    </row>
    <row r="64" spans="3:14" outlineLevel="1" x14ac:dyDescent="0.2">
      <c r="C64" s="269" t="str">
        <f>IF(ISBLANK(H64),"",INDEX('3k - Výsledková listina'!M:M,MATCH(H64,'3k - Výsledková listina'!V:V,0),))</f>
        <v/>
      </c>
      <c r="D64" s="270"/>
      <c r="E64" s="271" t="str">
        <f>IF(ISBLANK(H64),"",INDEX('3k - Výsledková listina'!W:W,MATCH(H64,'3k - Výsledková listina'!V:V,0),))</f>
        <v/>
      </c>
      <c r="F64" s="272"/>
      <c r="G64" s="273"/>
      <c r="H64" s="114"/>
      <c r="I64" s="278"/>
      <c r="J64" s="279"/>
      <c r="K64" s="279"/>
      <c r="L64" s="279"/>
      <c r="M64" s="280"/>
      <c r="N64" s="113"/>
    </row>
    <row r="65" spans="1:14" outlineLevel="1" x14ac:dyDescent="0.2">
      <c r="C65" s="269" t="str">
        <f>IF(ISBLANK(H65),"",INDEX('3k - Výsledková listina'!M:M,MATCH(H65,'3k - Výsledková listina'!V:V,0),))</f>
        <v/>
      </c>
      <c r="D65" s="270"/>
      <c r="E65" s="271" t="str">
        <f>IF(ISBLANK(H65),"",INDEX('3k - Výsledková listina'!W:W,MATCH(H65,'3k - Výsledková listina'!V:V,0),))</f>
        <v/>
      </c>
      <c r="F65" s="272"/>
      <c r="G65" s="273"/>
      <c r="H65" s="114"/>
      <c r="I65" s="278"/>
      <c r="J65" s="279"/>
      <c r="K65" s="279"/>
      <c r="L65" s="279"/>
      <c r="M65" s="280"/>
      <c r="N65" s="113"/>
    </row>
    <row r="66" spans="1:14" outlineLevel="1" x14ac:dyDescent="0.2">
      <c r="C66" s="269" t="str">
        <f>IF(ISBLANK(H66),"",INDEX('3k - Výsledková listina'!M:M,MATCH(H66,'3k - Výsledková listina'!V:V,0),))</f>
        <v/>
      </c>
      <c r="D66" s="270"/>
      <c r="E66" s="271" t="str">
        <f>IF(ISBLANK(H66),"",INDEX('3k - Výsledková listina'!W:W,MATCH(H66,'3k - Výsledková listina'!V:V,0),))</f>
        <v/>
      </c>
      <c r="F66" s="272"/>
      <c r="G66" s="273"/>
      <c r="H66" s="114"/>
      <c r="I66" s="278"/>
      <c r="J66" s="279"/>
      <c r="K66" s="279"/>
      <c r="L66" s="279"/>
      <c r="M66" s="280"/>
      <c r="N66" s="113"/>
    </row>
    <row r="70" spans="1:14" ht="18" x14ac:dyDescent="0.2">
      <c r="A70" s="282" t="s">
        <v>80</v>
      </c>
      <c r="B70" s="282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</row>
    <row r="71" spans="1:14" x14ac:dyDescent="0.2">
      <c r="C71" s="121" t="s">
        <v>81</v>
      </c>
      <c r="D71" s="278" t="s">
        <v>57</v>
      </c>
      <c r="E71" s="280"/>
      <c r="F71" s="278" t="s">
        <v>77</v>
      </c>
      <c r="G71" s="279"/>
      <c r="H71" s="280"/>
      <c r="I71" s="278" t="s">
        <v>78</v>
      </c>
      <c r="J71" s="279"/>
      <c r="K71" s="279"/>
      <c r="L71" s="279"/>
      <c r="M71" s="280"/>
      <c r="N71" s="111" t="s">
        <v>79</v>
      </c>
    </row>
    <row r="72" spans="1:14" x14ac:dyDescent="0.2">
      <c r="C72" s="122"/>
      <c r="D72" s="384"/>
      <c r="E72" s="385" t="s">
        <v>82</v>
      </c>
      <c r="F72" s="384"/>
      <c r="G72" s="386"/>
      <c r="H72" s="385"/>
      <c r="I72" s="384"/>
      <c r="J72" s="386"/>
      <c r="K72" s="386"/>
      <c r="L72" s="386"/>
      <c r="M72" s="385"/>
      <c r="N72" s="111"/>
    </row>
    <row r="73" spans="1:14" x14ac:dyDescent="0.2">
      <c r="C73" s="122"/>
      <c r="D73" s="384"/>
      <c r="E73" s="385" t="s">
        <v>82</v>
      </c>
      <c r="F73" s="384"/>
      <c r="G73" s="386"/>
      <c r="H73" s="385"/>
      <c r="I73" s="384"/>
      <c r="J73" s="386"/>
      <c r="K73" s="386"/>
      <c r="L73" s="386"/>
      <c r="M73" s="385"/>
      <c r="N73" s="111"/>
    </row>
    <row r="74" spans="1:14" x14ac:dyDescent="0.2">
      <c r="C74" s="122"/>
      <c r="D74" s="384"/>
      <c r="E74" s="385" t="s">
        <v>82</v>
      </c>
      <c r="F74" s="384"/>
      <c r="G74" s="386"/>
      <c r="H74" s="385"/>
      <c r="I74" s="384"/>
      <c r="J74" s="386"/>
      <c r="K74" s="386"/>
      <c r="L74" s="386"/>
      <c r="M74" s="385"/>
      <c r="N74" s="111"/>
    </row>
    <row r="75" spans="1:14" x14ac:dyDescent="0.2">
      <c r="C75" s="122"/>
      <c r="D75" s="384"/>
      <c r="E75" s="385" t="s">
        <v>82</v>
      </c>
      <c r="F75" s="384"/>
      <c r="G75" s="386"/>
      <c r="H75" s="385"/>
      <c r="I75" s="384"/>
      <c r="J75" s="386"/>
      <c r="K75" s="386"/>
      <c r="L75" s="386"/>
      <c r="M75" s="385"/>
      <c r="N75" s="111"/>
    </row>
    <row r="76" spans="1:14" x14ac:dyDescent="0.2">
      <c r="C76" s="122"/>
      <c r="D76" s="384"/>
      <c r="E76" s="385" t="s">
        <v>82</v>
      </c>
      <c r="F76" s="384"/>
      <c r="G76" s="386"/>
      <c r="H76" s="385"/>
      <c r="I76" s="384"/>
      <c r="J76" s="386"/>
      <c r="K76" s="386"/>
      <c r="L76" s="386"/>
      <c r="M76" s="385"/>
      <c r="N76" s="111"/>
    </row>
    <row r="77" spans="1:14" x14ac:dyDescent="0.2">
      <c r="C77" s="122"/>
      <c r="D77" s="384"/>
      <c r="E77" s="385" t="s">
        <v>82</v>
      </c>
      <c r="F77" s="384"/>
      <c r="G77" s="386"/>
      <c r="H77" s="385"/>
      <c r="I77" s="384"/>
      <c r="J77" s="386"/>
      <c r="K77" s="386"/>
      <c r="L77" s="386"/>
      <c r="M77" s="385"/>
      <c r="N77" s="111"/>
    </row>
  </sheetData>
  <sheetProtection sheet="1" formatCells="0" formatColumns="0" formatRows="0" selectLockedCells="1" sort="0" autoFilter="0"/>
  <mergeCells count="171">
    <mergeCell ref="I8:J8"/>
    <mergeCell ref="K8:L8"/>
    <mergeCell ref="A1:N1"/>
    <mergeCell ref="C2:D2"/>
    <mergeCell ref="C3:D3"/>
    <mergeCell ref="C5:D5"/>
    <mergeCell ref="C6:D6"/>
    <mergeCell ref="C7:E7"/>
    <mergeCell ref="M8:N8"/>
    <mergeCell ref="A10:B10"/>
    <mergeCell ref="E10:H10"/>
    <mergeCell ref="E11:H11"/>
    <mergeCell ref="E12:H12"/>
    <mergeCell ref="E13:H13"/>
    <mergeCell ref="A8:A9"/>
    <mergeCell ref="B8:B9"/>
    <mergeCell ref="C8:D8"/>
    <mergeCell ref="E8:H9"/>
    <mergeCell ref="C24:D24"/>
    <mergeCell ref="E24:G24"/>
    <mergeCell ref="I24:M24"/>
    <mergeCell ref="C25:D25"/>
    <mergeCell ref="E25:G25"/>
    <mergeCell ref="I25:M25"/>
    <mergeCell ref="E14:H14"/>
    <mergeCell ref="D15:G15"/>
    <mergeCell ref="A20:N20"/>
    <mergeCell ref="A21:N21"/>
    <mergeCell ref="M22:N22"/>
    <mergeCell ref="C23:D23"/>
    <mergeCell ref="E23:G23"/>
    <mergeCell ref="I23:M23"/>
    <mergeCell ref="C28:D28"/>
    <mergeCell ref="E28:G28"/>
    <mergeCell ref="I28:M28"/>
    <mergeCell ref="C29:D29"/>
    <mergeCell ref="E29:G29"/>
    <mergeCell ref="I29:M29"/>
    <mergeCell ref="C26:D26"/>
    <mergeCell ref="E26:G26"/>
    <mergeCell ref="I26:M26"/>
    <mergeCell ref="C27:D27"/>
    <mergeCell ref="E27:G27"/>
    <mergeCell ref="I27:M27"/>
    <mergeCell ref="C32:D32"/>
    <mergeCell ref="E32:G32"/>
    <mergeCell ref="I32:M32"/>
    <mergeCell ref="C33:D33"/>
    <mergeCell ref="E33:G33"/>
    <mergeCell ref="I33:M33"/>
    <mergeCell ref="C30:D30"/>
    <mergeCell ref="E30:G30"/>
    <mergeCell ref="I30:M30"/>
    <mergeCell ref="C31:D31"/>
    <mergeCell ref="E31:G31"/>
    <mergeCell ref="I31:M31"/>
    <mergeCell ref="C36:D36"/>
    <mergeCell ref="E36:G36"/>
    <mergeCell ref="I36:M36"/>
    <mergeCell ref="C37:D37"/>
    <mergeCell ref="E37:G37"/>
    <mergeCell ref="I37:M37"/>
    <mergeCell ref="C34:D34"/>
    <mergeCell ref="E34:G34"/>
    <mergeCell ref="I34:M34"/>
    <mergeCell ref="C35:D35"/>
    <mergeCell ref="E35:G35"/>
    <mergeCell ref="I35:M35"/>
    <mergeCell ref="C40:D40"/>
    <mergeCell ref="E40:G40"/>
    <mergeCell ref="I40:M40"/>
    <mergeCell ref="C41:D41"/>
    <mergeCell ref="E41:G41"/>
    <mergeCell ref="I41:M41"/>
    <mergeCell ref="C38:D38"/>
    <mergeCell ref="E38:G38"/>
    <mergeCell ref="I38:M38"/>
    <mergeCell ref="C39:D39"/>
    <mergeCell ref="E39:G39"/>
    <mergeCell ref="I39:M39"/>
    <mergeCell ref="C46:D46"/>
    <mergeCell ref="E46:G46"/>
    <mergeCell ref="I46:M46"/>
    <mergeCell ref="C47:D47"/>
    <mergeCell ref="E47:G47"/>
    <mergeCell ref="I47:M47"/>
    <mergeCell ref="C42:D42"/>
    <mergeCell ref="E42:G42"/>
    <mergeCell ref="I42:M42"/>
    <mergeCell ref="C43:D43"/>
    <mergeCell ref="E43:G43"/>
    <mergeCell ref="I43:M43"/>
    <mergeCell ref="C50:D50"/>
    <mergeCell ref="E50:G50"/>
    <mergeCell ref="I50:M50"/>
    <mergeCell ref="C51:D51"/>
    <mergeCell ref="E51:G51"/>
    <mergeCell ref="I51:M51"/>
    <mergeCell ref="C48:D48"/>
    <mergeCell ref="E48:G48"/>
    <mergeCell ref="I48:M48"/>
    <mergeCell ref="C49:D49"/>
    <mergeCell ref="E49:G49"/>
    <mergeCell ref="I49:M49"/>
    <mergeCell ref="C54:D54"/>
    <mergeCell ref="E54:G54"/>
    <mergeCell ref="I54:M54"/>
    <mergeCell ref="C55:D55"/>
    <mergeCell ref="E55:G55"/>
    <mergeCell ref="I55:M55"/>
    <mergeCell ref="C52:D52"/>
    <mergeCell ref="E52:G52"/>
    <mergeCell ref="I52:M52"/>
    <mergeCell ref="C53:D53"/>
    <mergeCell ref="E53:G53"/>
    <mergeCell ref="I53:M53"/>
    <mergeCell ref="C58:D58"/>
    <mergeCell ref="E58:G58"/>
    <mergeCell ref="I58:M58"/>
    <mergeCell ref="C59:D59"/>
    <mergeCell ref="E59:G59"/>
    <mergeCell ref="I59:M59"/>
    <mergeCell ref="C56:D56"/>
    <mergeCell ref="E56:G56"/>
    <mergeCell ref="I56:M56"/>
    <mergeCell ref="C57:D57"/>
    <mergeCell ref="E57:G57"/>
    <mergeCell ref="I57:M57"/>
    <mergeCell ref="C62:D62"/>
    <mergeCell ref="E62:G62"/>
    <mergeCell ref="I62:M62"/>
    <mergeCell ref="C63:D63"/>
    <mergeCell ref="E63:G63"/>
    <mergeCell ref="I63:M63"/>
    <mergeCell ref="C60:D60"/>
    <mergeCell ref="E60:G60"/>
    <mergeCell ref="I60:M60"/>
    <mergeCell ref="C61:D61"/>
    <mergeCell ref="E61:G61"/>
    <mergeCell ref="I61:M61"/>
    <mergeCell ref="C66:D66"/>
    <mergeCell ref="E66:G66"/>
    <mergeCell ref="I66:M66"/>
    <mergeCell ref="A70:N70"/>
    <mergeCell ref="D71:E71"/>
    <mergeCell ref="F71:H71"/>
    <mergeCell ref="I71:M71"/>
    <mergeCell ref="C64:D64"/>
    <mergeCell ref="E64:G64"/>
    <mergeCell ref="I64:M64"/>
    <mergeCell ref="C65:D65"/>
    <mergeCell ref="E65:G65"/>
    <mergeCell ref="I65:M65"/>
    <mergeCell ref="F72:H72"/>
    <mergeCell ref="I72:M72"/>
    <mergeCell ref="D73:E73"/>
    <mergeCell ref="F73:H73"/>
    <mergeCell ref="I73:M73"/>
    <mergeCell ref="D74:E74"/>
    <mergeCell ref="F74:H74"/>
    <mergeCell ref="I74:M74"/>
    <mergeCell ref="D72:E72"/>
    <mergeCell ref="D77:E77"/>
    <mergeCell ref="F77:H77"/>
    <mergeCell ref="I77:M77"/>
    <mergeCell ref="D75:E75"/>
    <mergeCell ref="F75:H75"/>
    <mergeCell ref="I75:M75"/>
    <mergeCell ref="D76:E76"/>
    <mergeCell ref="F76:H76"/>
    <mergeCell ref="I76:M76"/>
  </mergeCells>
  <conditionalFormatting sqref="N24:N43 N47:N66">
    <cfRule type="cellIs" dxfId="87" priority="2" stopIfTrue="1" operator="equal">
      <formula>"žlutá karta"</formula>
    </cfRule>
    <cfRule type="cellIs" dxfId="86" priority="3" stopIfTrue="1" operator="equal">
      <formula>"diskvalifikace"</formula>
    </cfRule>
  </conditionalFormatting>
  <conditionalFormatting sqref="E2 D4 F4 E5:E6 H24:N43 H47:N66 C72:N77">
    <cfRule type="containsBlanks" dxfId="85" priority="1" stopIfTrue="1">
      <formula>LEN(TRIM(C2))=0</formula>
    </cfRule>
  </conditionalFormatting>
  <dataValidations count="4">
    <dataValidation type="list" allowBlank="1" showInputMessage="1" showErrorMessage="1" sqref="N47:N66 N24:N43">
      <formula1>"napomenutí,žlutá karta,diskvalifikace,+1,+5"</formula1>
    </dataValidation>
    <dataValidation type="list" allowBlank="1" showInputMessage="1" showErrorMessage="1" sqref="C24:D43 C47:D66">
      <formula1>zavodnik1</formula1>
    </dataValidation>
    <dataValidation type="list" allowBlank="1" showInputMessage="1" showErrorMessage="1" sqref="N72:N77">
      <formula1>"žlutá karta,diskvalifikace"</formula1>
    </dataValidation>
    <dataValidation allowBlank="1" showInputMessage="1" showErrorMessage="1" sqref="D72:E77"/>
  </dataValidations>
  <printOptions horizontalCentered="1"/>
  <pageMargins left="0.35433070866141736" right="0.35433070866141736" top="0.62992125984251968" bottom="0.6692913385826772" header="0.39370078740157483" footer="0.31496062992125984"/>
  <pageSetup paperSize="9" scale="73" orientation="portrait" r:id="rId1"/>
  <headerFooter alignWithMargins="0">
    <oddFooter>&amp;CStránka &amp;P z  &amp;N&amp;R&amp;F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9">
    <pageSetUpPr fitToPage="1"/>
  </sheetPr>
  <dimension ref="A1:BS57"/>
  <sheetViews>
    <sheetView showGridLines="0" view="pageBreakPreview" topLeftCell="A5" zoomScale="85" zoomScaleNormal="100" zoomScaleSheetLayoutView="85" workbookViewId="0">
      <pane xSplit="2" ySplit="3" topLeftCell="C8" activePane="bottomRight" state="frozen"/>
      <selection activeCell="A3" sqref="A3:A4"/>
      <selection pane="topRight" activeCell="A3" sqref="A3:A4"/>
      <selection pane="bottomLeft" activeCell="A3" sqref="A3:A4"/>
      <selection pane="bottomRight" activeCell="A3" sqref="A3:A4"/>
    </sheetView>
  </sheetViews>
  <sheetFormatPr defaultColWidth="9.140625" defaultRowHeight="12.75" x14ac:dyDescent="0.2"/>
  <cols>
    <col min="1" max="1" width="6.28515625" style="41" bestFit="1" customWidth="1"/>
    <col min="2" max="2" width="15.5703125" style="85" customWidth="1"/>
    <col min="3" max="3" width="6.140625" style="41" customWidth="1"/>
    <col min="4" max="4" width="21" style="41" customWidth="1"/>
    <col min="5" max="5" width="3.5703125" style="41" customWidth="1"/>
    <col min="6" max="6" width="3.85546875" style="41" customWidth="1"/>
    <col min="7" max="7" width="7" style="102" bestFit="1" customWidth="1"/>
    <col min="8" max="8" width="5.85546875" style="41" customWidth="1"/>
    <col min="9" max="9" width="7.85546875" style="102" customWidth="1"/>
    <col min="10" max="10" width="6.140625" style="102" customWidth="1"/>
    <col min="11" max="11" width="6.5703125" style="102" customWidth="1"/>
    <col min="12" max="12" width="5.7109375" style="102" customWidth="1"/>
    <col min="13" max="13" width="21" style="102" customWidth="1"/>
    <col min="14" max="14" width="3.5703125" style="41" customWidth="1"/>
    <col min="15" max="15" width="3.85546875" style="41" customWidth="1"/>
    <col min="16" max="16" width="7" style="102" bestFit="1" customWidth="1"/>
    <col min="17" max="17" width="5.85546875" style="41" customWidth="1"/>
    <col min="18" max="18" width="7.85546875" style="102" customWidth="1"/>
    <col min="19" max="19" width="6.140625" style="102" customWidth="1"/>
    <col min="20" max="20" width="6.5703125" style="102" customWidth="1"/>
    <col min="21" max="22" width="3.140625" style="41" hidden="1" customWidth="1"/>
    <col min="23" max="23" width="54" style="40" hidden="1" customWidth="1"/>
    <col min="24" max="24" width="9.7109375" style="102" customWidth="1"/>
    <col min="25" max="25" width="6.140625" style="41" customWidth="1"/>
    <col min="26" max="26" width="7.140625" style="41" customWidth="1"/>
    <col min="27" max="27" width="2.85546875" style="41" hidden="1" customWidth="1"/>
    <col min="28" max="28" width="12" style="99" bestFit="1" customWidth="1"/>
    <col min="29" max="30" width="9.140625" style="99"/>
    <col min="31" max="31" width="28.42578125" style="86" bestFit="1" customWidth="1"/>
    <col min="32" max="32" width="9.140625" style="99"/>
    <col min="33" max="33" width="28.42578125" style="86" bestFit="1" customWidth="1"/>
    <col min="34" max="34" width="9.140625" style="99"/>
    <col min="35" max="35" width="28.42578125" style="86" bestFit="1" customWidth="1"/>
    <col min="36" max="36" width="9.140625" style="99"/>
    <col min="37" max="37" width="28.42578125" style="86" bestFit="1" customWidth="1"/>
    <col min="38" max="38" width="9.140625" style="99"/>
    <col min="39" max="39" width="28.42578125" style="86" bestFit="1" customWidth="1"/>
    <col min="40" max="40" width="9.140625" style="99"/>
    <col min="41" max="41" width="28.42578125" style="86" bestFit="1" customWidth="1"/>
    <col min="42" max="42" width="9.140625" style="99"/>
    <col min="43" max="43" width="28.42578125" style="86" bestFit="1" customWidth="1"/>
    <col min="44" max="44" width="9.140625" style="99"/>
    <col min="45" max="45" width="28.42578125" style="86" bestFit="1" customWidth="1"/>
    <col min="46" max="46" width="9.140625" style="99"/>
    <col min="47" max="47" width="28.42578125" style="86" bestFit="1" customWidth="1"/>
    <col min="48" max="48" width="9.140625" style="99"/>
    <col min="49" max="49" width="28.42578125" style="86" bestFit="1" customWidth="1"/>
    <col min="50" max="50" width="9.140625" style="99"/>
    <col min="51" max="51" width="28.42578125" style="86" bestFit="1" customWidth="1"/>
    <col min="52" max="52" width="9.140625" style="99"/>
    <col min="53" max="53" width="28.42578125" style="86" bestFit="1" customWidth="1"/>
    <col min="54" max="54" width="9.140625" style="99"/>
    <col min="55" max="55" width="28.42578125" style="86" bestFit="1" customWidth="1"/>
    <col min="56" max="61" width="9.140625" style="41"/>
    <col min="62" max="62" width="9.42578125" style="41" bestFit="1" customWidth="1"/>
    <col min="63" max="16384" width="9.140625" style="41"/>
  </cols>
  <sheetData>
    <row r="1" spans="1:71" s="85" customFormat="1" ht="18" x14ac:dyDescent="0.25">
      <c r="A1" s="351" t="s">
        <v>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</row>
    <row r="2" spans="1:71" s="37" customFormat="1" ht="15" x14ac:dyDescent="0.2">
      <c r="B2" s="43" t="str">
        <f>CONCATENATE("Místo konání: ",'3k - Základní list'!E2)</f>
        <v xml:space="preserve">Místo konání: 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38"/>
      <c r="O2" s="38"/>
      <c r="P2" s="345" t="str">
        <f>CONCATENATE("Pořadatel: ",'3k - Základní list'!E5)</f>
        <v xml:space="preserve">Pořadatel: </v>
      </c>
      <c r="Q2" s="345"/>
      <c r="R2" s="345"/>
      <c r="S2" s="345"/>
      <c r="T2" s="345"/>
      <c r="W2" s="88"/>
      <c r="X2" s="88"/>
      <c r="Y2" s="88"/>
      <c r="Z2" s="88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</row>
    <row r="3" spans="1:71" s="37" customFormat="1" ht="15" x14ac:dyDescent="0.2">
      <c r="A3" s="38"/>
      <c r="B3" s="43" t="str">
        <f ca="1">CONCATENATE("Druh závodu: ",'3k - Základní list'!$E$3," ",'3k - Základní list'!$G$3)</f>
        <v>Druh závodu: 1. liga 3. kolo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38"/>
      <c r="O3" s="38"/>
      <c r="P3" s="345" t="str">
        <f>CONCATENATE("Hlavní rozhodčí: ",'3k - Základní list'!E6)</f>
        <v xml:space="preserve">Hlavní rozhodčí: </v>
      </c>
      <c r="Q3" s="345"/>
      <c r="R3" s="345"/>
      <c r="S3" s="345"/>
      <c r="T3" s="345"/>
      <c r="W3" s="88"/>
      <c r="X3" s="88"/>
      <c r="Y3" s="88"/>
      <c r="Z3" s="88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</row>
    <row r="4" spans="1:71" s="37" customFormat="1" ht="13.5" thickBot="1" x14ac:dyDescent="0.25">
      <c r="A4" s="38"/>
      <c r="B4" s="42" t="str">
        <f>CONCATENATE("Datum konání: ",'3k - Základní list'!D4," - ",'3k - Základní list'!F4)</f>
        <v xml:space="preserve">Datum konání:  - 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38"/>
      <c r="O4" s="38"/>
      <c r="P4" s="90"/>
      <c r="Q4" s="38"/>
      <c r="R4" s="90"/>
      <c r="S4" s="90"/>
      <c r="T4" s="90"/>
      <c r="W4" s="88"/>
      <c r="X4" s="90"/>
      <c r="Y4" s="38"/>
      <c r="Z4" s="38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</row>
    <row r="5" spans="1:71" s="94" customFormat="1" ht="24" customHeight="1" x14ac:dyDescent="0.2">
      <c r="A5" s="314" t="s">
        <v>39</v>
      </c>
      <c r="B5" s="316" t="s">
        <v>15</v>
      </c>
      <c r="C5" s="318" t="s">
        <v>111</v>
      </c>
      <c r="D5" s="319"/>
      <c r="E5" s="319"/>
      <c r="F5" s="319"/>
      <c r="G5" s="319"/>
      <c r="H5" s="319"/>
      <c r="I5" s="319"/>
      <c r="J5" s="319"/>
      <c r="K5" s="320"/>
      <c r="L5" s="318" t="s">
        <v>112</v>
      </c>
      <c r="M5" s="348"/>
      <c r="N5" s="348"/>
      <c r="O5" s="348"/>
      <c r="P5" s="348"/>
      <c r="Q5" s="348"/>
      <c r="R5" s="348"/>
      <c r="S5" s="348"/>
      <c r="T5" s="349"/>
      <c r="U5" s="91" t="s">
        <v>18</v>
      </c>
      <c r="V5" s="92" t="s">
        <v>19</v>
      </c>
      <c r="W5" s="93" t="s">
        <v>47</v>
      </c>
      <c r="X5" s="354" t="s">
        <v>45</v>
      </c>
      <c r="Y5" s="355"/>
      <c r="Z5" s="356"/>
      <c r="AB5" s="95" t="s">
        <v>71</v>
      </c>
      <c r="AC5" s="95">
        <v>4</v>
      </c>
      <c r="AD5" s="95"/>
      <c r="AE5" s="96"/>
      <c r="AF5" s="95"/>
      <c r="AG5" s="96"/>
      <c r="AH5" s="95"/>
      <c r="AI5" s="96"/>
      <c r="AJ5" s="95"/>
      <c r="AK5" s="96"/>
      <c r="AL5" s="95"/>
      <c r="AM5" s="96"/>
      <c r="AN5" s="95"/>
      <c r="AO5" s="96"/>
      <c r="AP5" s="95"/>
      <c r="AQ5" s="96"/>
      <c r="AR5" s="95"/>
      <c r="AS5" s="96"/>
      <c r="AT5" s="95"/>
      <c r="AU5" s="96"/>
      <c r="AV5" s="95"/>
      <c r="AW5" s="96"/>
      <c r="AX5" s="95"/>
      <c r="AY5" s="96"/>
      <c r="AZ5" s="95"/>
      <c r="BA5" s="96"/>
      <c r="BB5" s="95"/>
      <c r="BC5" s="96"/>
    </row>
    <row r="6" spans="1:71" s="94" customFormat="1" x14ac:dyDescent="0.2">
      <c r="A6" s="315"/>
      <c r="B6" s="317"/>
      <c r="C6" s="321" t="s">
        <v>4</v>
      </c>
      <c r="D6" s="325" t="s">
        <v>29</v>
      </c>
      <c r="E6" s="323" t="s">
        <v>0</v>
      </c>
      <c r="F6" s="324"/>
      <c r="G6" s="323" t="s">
        <v>118</v>
      </c>
      <c r="H6" s="324"/>
      <c r="I6" s="323" t="s">
        <v>40</v>
      </c>
      <c r="J6" s="327"/>
      <c r="K6" s="328"/>
      <c r="L6" s="321" t="s">
        <v>4</v>
      </c>
      <c r="M6" s="325" t="s">
        <v>29</v>
      </c>
      <c r="N6" s="346" t="str">
        <f>E6</f>
        <v>Sektor</v>
      </c>
      <c r="O6" s="347"/>
      <c r="P6" s="323" t="s">
        <v>118</v>
      </c>
      <c r="Q6" s="347"/>
      <c r="R6" s="323" t="s">
        <v>40</v>
      </c>
      <c r="S6" s="346"/>
      <c r="T6" s="352"/>
      <c r="U6" s="91"/>
      <c r="V6" s="92"/>
      <c r="W6" s="93"/>
      <c r="X6" s="357"/>
      <c r="Y6" s="358"/>
      <c r="Z6" s="359"/>
      <c r="AB6" s="95" t="s">
        <v>72</v>
      </c>
      <c r="AC6" s="95">
        <v>12</v>
      </c>
      <c r="AD6" s="95"/>
      <c r="AE6" s="96"/>
      <c r="AF6" s="95"/>
      <c r="AG6" s="96"/>
      <c r="AH6" s="95"/>
      <c r="AI6" s="96"/>
      <c r="AJ6" s="95"/>
      <c r="AK6" s="96"/>
      <c r="AL6" s="95"/>
      <c r="AM6" s="96"/>
      <c r="AN6" s="95"/>
      <c r="AO6" s="96"/>
      <c r="AP6" s="95"/>
      <c r="AQ6" s="96"/>
      <c r="AR6" s="95"/>
      <c r="AS6" s="96"/>
      <c r="AT6" s="95"/>
      <c r="AU6" s="96"/>
      <c r="AV6" s="95"/>
      <c r="AW6" s="96"/>
      <c r="AX6" s="95"/>
      <c r="AY6" s="96"/>
      <c r="AZ6" s="95"/>
      <c r="BA6" s="96"/>
      <c r="BB6" s="95"/>
      <c r="BC6" s="96"/>
    </row>
    <row r="7" spans="1:71" s="94" customFormat="1" ht="18.75" thickBot="1" x14ac:dyDescent="0.25">
      <c r="A7" s="315"/>
      <c r="B7" s="317"/>
      <c r="C7" s="322"/>
      <c r="D7" s="326"/>
      <c r="E7" s="132" t="s">
        <v>6</v>
      </c>
      <c r="F7" s="123" t="s">
        <v>5</v>
      </c>
      <c r="G7" s="133" t="s">
        <v>1</v>
      </c>
      <c r="H7" s="133" t="s">
        <v>14</v>
      </c>
      <c r="I7" s="133" t="s">
        <v>1</v>
      </c>
      <c r="J7" s="133" t="s">
        <v>3</v>
      </c>
      <c r="K7" s="134" t="s">
        <v>2</v>
      </c>
      <c r="L7" s="350"/>
      <c r="M7" s="353"/>
      <c r="N7" s="132" t="str">
        <f>E7</f>
        <v>sk</v>
      </c>
      <c r="O7" s="123" t="str">
        <f>F7</f>
        <v>čís</v>
      </c>
      <c r="P7" s="133" t="s">
        <v>1</v>
      </c>
      <c r="Q7" s="133" t="s">
        <v>14</v>
      </c>
      <c r="R7" s="133" t="s">
        <v>1</v>
      </c>
      <c r="S7" s="133" t="s">
        <v>3</v>
      </c>
      <c r="T7" s="134" t="s">
        <v>2</v>
      </c>
      <c r="U7" s="91"/>
      <c r="V7" s="92"/>
      <c r="W7" s="93"/>
      <c r="X7" s="133" t="s">
        <v>1</v>
      </c>
      <c r="Y7" s="133" t="s">
        <v>3</v>
      </c>
      <c r="Z7" s="134" t="s">
        <v>2</v>
      </c>
      <c r="AB7" s="95"/>
      <c r="AC7" s="105"/>
      <c r="AD7" s="95"/>
      <c r="AE7" s="96"/>
      <c r="AF7" s="95"/>
      <c r="AG7" s="96"/>
      <c r="AH7" s="95"/>
      <c r="AI7" s="96"/>
      <c r="AJ7" s="95"/>
      <c r="AK7" s="96"/>
      <c r="AL7" s="95"/>
      <c r="AM7" s="96"/>
      <c r="AN7" s="95"/>
      <c r="AO7" s="96"/>
      <c r="AP7" s="95"/>
      <c r="AQ7" s="96"/>
      <c r="AR7" s="95"/>
      <c r="AS7" s="96"/>
      <c r="AT7" s="95"/>
      <c r="AU7" s="96"/>
      <c r="AV7" s="95"/>
      <c r="AW7" s="96"/>
      <c r="AX7" s="95"/>
      <c r="AY7" s="96"/>
      <c r="AZ7" s="95"/>
      <c r="BA7" s="96"/>
      <c r="BB7" s="95"/>
      <c r="BC7" s="96"/>
    </row>
    <row r="8" spans="1:71" s="94" customFormat="1" ht="25.5" customHeight="1" x14ac:dyDescent="0.2">
      <c r="A8" s="335" t="str">
        <f>IF(INDEX('3k - LOS'!$H$4:$H$15,MATCH(B8,'3k - LOS'!$I$4:$I$15,0),)=0,"",INDEX('3k - LOS'!$H$4:$H$15,MATCH(B8,'3k - LOS'!$I$4:$I$15,0),))</f>
        <v/>
      </c>
      <c r="B8" s="329" t="str">
        <f>Soupisky!$M4</f>
        <v>ČRS Rybářský sportovní klub Pardubice COLMIC</v>
      </c>
      <c r="C8" s="73" t="str">
        <f>IF(D8="","",INDEX(Soupisky!$H:$H,MATCH(D8,Soupisky!$I:$I,0)))</f>
        <v/>
      </c>
      <c r="D8" s="197"/>
      <c r="E8" s="198"/>
      <c r="F8" s="199" t="str">
        <f>IF(OR(ISNA(MATCH(W8,'3k - LOS'!$B$4:$B$15,0)),ISNA(MATCH(E8,'3k - LOS'!$C$3:$F$3,0))),"",INDEX('3k - LOS'!$C$4:$F$15,MATCH(W8,'3k - LOS'!$B$4:$B$15,0),MATCH(E8,'3k - LOS'!$C$3:$F$3,0)))</f>
        <v/>
      </c>
      <c r="G8" s="24" t="str">
        <f>IF($F8="","",INDEX('3k - 1. závod'!$A:$AB,$F8+5,INDEX('3k - Základní list'!$B:$B,MATCH($E8,'3k - Základní list'!$A:$A,0),1)))</f>
        <v/>
      </c>
      <c r="H8" s="144" t="str">
        <f>IF($F8="","",INDEX('3k - 1. závod'!$A:$AB,$F8+5,INDEX('3k - Základní list'!$B:$B,MATCH($E8,'3k - Základní list'!$A:$A,0),1)+3))</f>
        <v/>
      </c>
      <c r="I8" s="332" t="str">
        <f>IF(F8="","",SUM(G8:G11))</f>
        <v/>
      </c>
      <c r="J8" s="332" t="str">
        <f>IF(F8="","",SUM(H8:H11))</f>
        <v/>
      </c>
      <c r="K8" s="341" t="str">
        <f>IF(F8="","",RANK(J8,J:J,1))</f>
        <v/>
      </c>
      <c r="L8" s="73" t="str">
        <f>IF(M8="","",INDEX(Soupisky!$H:$H,MATCH(M8,Soupisky!$I:$I,0)))</f>
        <v/>
      </c>
      <c r="M8" s="208" t="str">
        <f t="shared" ref="M8:M23" si="0">IF(ISBLANK(D8),"",D8)</f>
        <v/>
      </c>
      <c r="N8" s="198"/>
      <c r="O8" s="199" t="str">
        <f>IF(OR(ISNA(MATCH(W8,'3k - LOS'!$B$19:$B$30,0)),ISNA(MATCH(N8,'3k - LOS'!$C$18:$F$18,0))),"",INDEX('3k - LOS'!$C$19:$F$30,MATCH(W8,'3k - LOS'!$B$19:$B$30,0),MATCH(N8,'3k - LOS'!$C$18:$F$18,0)))</f>
        <v/>
      </c>
      <c r="P8" s="24" t="str">
        <f>IF($O8="","",INDEX('3k - 2. závod'!$A:$AB,$O8+5,INDEX('3k - Základní list'!$B:$B,MATCH($N8,'3k - Základní list'!$A:$A,0),1)))</f>
        <v/>
      </c>
      <c r="Q8" s="144" t="str">
        <f>IF($O8="","",INDEX('3k - 2. závod'!$A:$AB,$O8+5,INDEX('3k - Základní list'!$B:$B,MATCH($N8,'3k - Základní list'!$A:$A,0),1)+3))</f>
        <v/>
      </c>
      <c r="R8" s="311" t="str">
        <f>IF(O8="","",SUM(P8:P11))</f>
        <v/>
      </c>
      <c r="S8" s="311" t="str">
        <f>IF(O8="","",SUM(Q8:Q11))</f>
        <v/>
      </c>
      <c r="T8" s="305" t="str">
        <f>IF(O8="","",RANK(S8,S:S,1))</f>
        <v/>
      </c>
      <c r="U8" s="126" t="str">
        <f t="shared" ref="U8:U23" si="1">CONCATENATE(E8,F8)</f>
        <v/>
      </c>
      <c r="V8" s="126" t="str">
        <f t="shared" ref="V8:V23" si="2">CONCATENATE(N8,O8)</f>
        <v/>
      </c>
      <c r="W8" s="127" t="str">
        <f>IF(ISBLANK(B8),"",B8)</f>
        <v>ČRS Rybářský sportovní klub Pardubice COLMIC</v>
      </c>
      <c r="X8" s="308" t="str">
        <f>IF(O8="","",SUM(I8,R8))</f>
        <v/>
      </c>
      <c r="Y8" s="311" t="str">
        <f>IF(O8="","",SUM(S8,J8))</f>
        <v/>
      </c>
      <c r="Z8" s="305" t="str">
        <f>IF(O8="","",RANK(Y8,Y:Y,1))</f>
        <v/>
      </c>
      <c r="AA8" s="304">
        <f>IF(AND(D8="",D9="",D10="",D11=""), 0, 1)</f>
        <v>0</v>
      </c>
      <c r="AB8" s="95"/>
      <c r="AC8" s="95"/>
      <c r="AD8" s="95"/>
      <c r="AE8" s="96"/>
      <c r="AF8" s="95"/>
      <c r="AG8" s="96"/>
      <c r="AH8" s="95"/>
      <c r="AI8" s="96"/>
      <c r="AJ8" s="95"/>
      <c r="AK8" s="96"/>
      <c r="AL8" s="95"/>
      <c r="AM8" s="96"/>
      <c r="AN8" s="95"/>
      <c r="AO8" s="96"/>
      <c r="AP8" s="95"/>
      <c r="AQ8" s="96"/>
      <c r="AR8" s="95"/>
      <c r="AS8" s="96"/>
      <c r="AT8" s="95"/>
      <c r="AU8" s="96"/>
      <c r="AV8" s="95"/>
      <c r="AW8" s="96"/>
      <c r="AX8" s="95"/>
      <c r="AY8" s="96"/>
      <c r="AZ8" s="95"/>
      <c r="BA8" s="96"/>
      <c r="BB8" s="95"/>
      <c r="BC8" s="96"/>
      <c r="BR8" s="94" t="str">
        <f t="shared" ref="BR8:BR23" si="3">CONCATENATE(E8,F8)</f>
        <v/>
      </c>
      <c r="BS8" s="94" t="str">
        <f t="shared" ref="BS8:BS23" si="4">CONCATENATE(N8,O8)</f>
        <v/>
      </c>
    </row>
    <row r="9" spans="1:71" s="94" customFormat="1" ht="25.5" customHeight="1" x14ac:dyDescent="0.2">
      <c r="A9" s="336"/>
      <c r="B9" s="330"/>
      <c r="C9" s="74" t="str">
        <f>IF(D9="","",INDEX(Soupisky!$H:$H,MATCH(D9,Soupisky!$I:$I,0)))</f>
        <v/>
      </c>
      <c r="D9" s="200"/>
      <c r="E9" s="201"/>
      <c r="F9" s="202" t="str">
        <f>IF(OR(ISNA(MATCH(W9,'3k - LOS'!$B$4:$B$15,0)),ISNA(MATCH(E9,'3k - LOS'!$C$3:$F$3,0))),"",INDEX('3k - LOS'!$C$4:$F$15,MATCH(W9,'3k - LOS'!$B$4:$B$15,0),MATCH(E9,'3k - LOS'!$C$3:$F$3,0)))</f>
        <v/>
      </c>
      <c r="G9" s="25" t="str">
        <f>IF($F9="","",INDEX('3k - 1. závod'!$A:$AB,$F9+5,INDEX('3k - Základní list'!$B:$B,MATCH($E9,'3k - Základní list'!$A:$A,0),1)))</f>
        <v/>
      </c>
      <c r="H9" s="145" t="str">
        <f>IF($F9="","",INDEX('3k - 1. závod'!$A:$AB,$F9+5,INDEX('3k - Základní list'!$B:$B,MATCH($E9,'3k - Základní list'!$A:$A,0),1)+3))</f>
        <v/>
      </c>
      <c r="I9" s="333"/>
      <c r="J9" s="333"/>
      <c r="K9" s="342"/>
      <c r="L9" s="74" t="str">
        <f>IF(M9="","",INDEX(Soupisky!$H:$H,MATCH(M9,Soupisky!$I:$I,0)))</f>
        <v/>
      </c>
      <c r="M9" s="200" t="str">
        <f t="shared" si="0"/>
        <v/>
      </c>
      <c r="N9" s="201"/>
      <c r="O9" s="202" t="str">
        <f>IF(OR(ISNA(MATCH(W9,'3k - LOS'!$B$19:$B$30,0)),ISNA(MATCH(N9,'3k - LOS'!$C$18:$F$18,0))),"",INDEX('3k - LOS'!$C$19:$F$30,MATCH(W9,'3k - LOS'!$B$19:$B$30,0),MATCH(N9,'3k - LOS'!$C$18:$F$18,0)))</f>
        <v/>
      </c>
      <c r="P9" s="25" t="str">
        <f>IF($O9="","",INDEX('3k - 2. závod'!$A:$AB,$O9+5,INDEX('3k - Základní list'!$B:$B,MATCH($N9,'3k - Základní list'!$A:$A,0),1)))</f>
        <v/>
      </c>
      <c r="Q9" s="145" t="str">
        <f>IF($O9="","",INDEX('3k - 2. závod'!$A:$AB,$O9+5,INDEX('3k - Základní list'!$B:$B,MATCH($N9,'3k - Základní list'!$A:$A,0),1)+3))</f>
        <v/>
      </c>
      <c r="R9" s="312"/>
      <c r="S9" s="312"/>
      <c r="T9" s="306"/>
      <c r="U9" s="128" t="str">
        <f t="shared" si="1"/>
        <v/>
      </c>
      <c r="V9" s="128" t="str">
        <f t="shared" si="2"/>
        <v/>
      </c>
      <c r="W9" s="129" t="str">
        <f>IF(ISBLANK(B8),"",B8)</f>
        <v>ČRS Rybářský sportovní klub Pardubice COLMIC</v>
      </c>
      <c r="X9" s="309"/>
      <c r="Y9" s="312"/>
      <c r="Z9" s="306"/>
      <c r="AA9" s="304"/>
      <c r="AB9" s="115"/>
      <c r="AC9" s="95"/>
      <c r="AD9" s="95"/>
      <c r="AE9" s="96"/>
      <c r="AF9" s="95"/>
      <c r="AG9" s="96"/>
      <c r="AH9" s="95"/>
      <c r="AI9" s="96"/>
      <c r="AJ9" s="95"/>
      <c r="AK9" s="96"/>
      <c r="AL9" s="95"/>
      <c r="AM9" s="96"/>
      <c r="AN9" s="95"/>
      <c r="AO9" s="96"/>
      <c r="AP9" s="95"/>
      <c r="AQ9" s="96"/>
      <c r="AR9" s="95"/>
      <c r="AS9" s="96"/>
      <c r="AT9" s="95"/>
      <c r="AU9" s="96"/>
      <c r="AV9" s="95"/>
      <c r="AW9" s="96"/>
      <c r="AX9" s="95"/>
      <c r="AY9" s="96"/>
      <c r="AZ9" s="95"/>
      <c r="BA9" s="96"/>
      <c r="BB9" s="95"/>
      <c r="BC9" s="96"/>
      <c r="BR9" s="94" t="str">
        <f t="shared" si="3"/>
        <v/>
      </c>
      <c r="BS9" s="94" t="str">
        <f t="shared" si="4"/>
        <v/>
      </c>
    </row>
    <row r="10" spans="1:71" s="94" customFormat="1" ht="25.5" customHeight="1" x14ac:dyDescent="0.2">
      <c r="A10" s="336"/>
      <c r="B10" s="330"/>
      <c r="C10" s="74" t="str">
        <f>IF(D10="","",INDEX(Soupisky!$H:$H,MATCH(D10,Soupisky!$I:$I,0)))</f>
        <v/>
      </c>
      <c r="D10" s="200"/>
      <c r="E10" s="203"/>
      <c r="F10" s="204" t="str">
        <f>IF(OR(ISNA(MATCH(W10,'3k - LOS'!$B$4:$B$15,0)),ISNA(MATCH(E10,'3k - LOS'!$C$3:$F$3,0))),"",INDEX('3k - LOS'!$C$4:$F$15,MATCH(W10,'3k - LOS'!$B$4:$B$15,0),MATCH(E10,'3k - LOS'!$C$3:$F$3,0)))</f>
        <v/>
      </c>
      <c r="G10" s="25" t="str">
        <f>IF($F10="","",INDEX('3k - 1. závod'!$A:$AB,$F10+5,INDEX('3k - Základní list'!$B:$B,MATCH($E10,'3k - Základní list'!$A:$A,0),1)))</f>
        <v/>
      </c>
      <c r="H10" s="145" t="str">
        <f>IF($F10="","",INDEX('3k - 1. závod'!$A:$AB,$F10+5,INDEX('3k - Základní list'!$B:$B,MATCH($E10,'3k - Základní list'!$A:$A,0),1)+3))</f>
        <v/>
      </c>
      <c r="I10" s="333"/>
      <c r="J10" s="333"/>
      <c r="K10" s="342"/>
      <c r="L10" s="74" t="str">
        <f>IF(M10="","",INDEX(Soupisky!$H:$H,MATCH(M10,Soupisky!$I:$I,0)))</f>
        <v/>
      </c>
      <c r="M10" s="200" t="str">
        <f t="shared" si="0"/>
        <v/>
      </c>
      <c r="N10" s="203"/>
      <c r="O10" s="204" t="str">
        <f>IF(OR(ISNA(MATCH(W10,'3k - LOS'!$B$19:$B$30,0)),ISNA(MATCH(N10,'3k - LOS'!$C$18:$F$18,0))),"",INDEX('3k - LOS'!$C$19:$F$30,MATCH(W10,'3k - LOS'!$B$19:$B$30,0),MATCH(N10,'3k - LOS'!$C$18:$F$18,0)))</f>
        <v/>
      </c>
      <c r="P10" s="25" t="str">
        <f>IF($O10="","",INDEX('3k - 2. závod'!$A:$AB,$O10+5,INDEX('3k - Základní list'!$B:$B,MATCH($N10,'3k - Základní list'!$A:$A,0),1)))</f>
        <v/>
      </c>
      <c r="Q10" s="145" t="str">
        <f>IF($O10="","",INDEX('3k - 2. závod'!$A:$AB,$O10+5,INDEX('3k - Základní list'!$B:$B,MATCH($N10,'3k - Základní list'!$A:$A,0),1)+3))</f>
        <v/>
      </c>
      <c r="R10" s="312"/>
      <c r="S10" s="312"/>
      <c r="T10" s="306"/>
      <c r="U10" s="128" t="str">
        <f t="shared" si="1"/>
        <v/>
      </c>
      <c r="V10" s="128" t="str">
        <f t="shared" si="2"/>
        <v/>
      </c>
      <c r="W10" s="129" t="str">
        <f>IF(ISBLANK(B8),"",B8)</f>
        <v>ČRS Rybářský sportovní klub Pardubice COLMIC</v>
      </c>
      <c r="X10" s="309"/>
      <c r="Y10" s="312"/>
      <c r="Z10" s="306"/>
      <c r="AA10" s="304"/>
      <c r="AB10" s="116"/>
      <c r="AC10" s="95"/>
      <c r="AD10" s="95"/>
      <c r="AE10" s="96"/>
      <c r="AF10" s="95"/>
      <c r="AG10" s="96"/>
      <c r="AH10" s="95"/>
      <c r="AI10" s="96"/>
      <c r="AJ10" s="95"/>
      <c r="AK10" s="96"/>
      <c r="AL10" s="95"/>
      <c r="AM10" s="96"/>
      <c r="AN10" s="95"/>
      <c r="AO10" s="96"/>
      <c r="AP10" s="95"/>
      <c r="AQ10" s="96"/>
      <c r="AR10" s="95"/>
      <c r="AS10" s="96"/>
      <c r="AT10" s="95"/>
      <c r="AU10" s="96"/>
      <c r="AV10" s="95"/>
      <c r="AW10" s="96"/>
      <c r="AX10" s="95"/>
      <c r="AY10" s="96"/>
      <c r="AZ10" s="95"/>
      <c r="BA10" s="96"/>
      <c r="BB10" s="95"/>
      <c r="BC10" s="96"/>
      <c r="BR10" s="94" t="str">
        <f t="shared" si="3"/>
        <v/>
      </c>
      <c r="BS10" s="94" t="str">
        <f t="shared" si="4"/>
        <v/>
      </c>
    </row>
    <row r="11" spans="1:71" s="94" customFormat="1" ht="25.5" customHeight="1" thickBot="1" x14ac:dyDescent="0.25">
      <c r="A11" s="337"/>
      <c r="B11" s="331"/>
      <c r="C11" s="75" t="str">
        <f>IF(D11="","",INDEX(Soupisky!$H:$H,MATCH(D11,Soupisky!$I:$I,0)))</f>
        <v/>
      </c>
      <c r="D11" s="205"/>
      <c r="E11" s="206"/>
      <c r="F11" s="207" t="str">
        <f>IF(OR(ISNA(MATCH(W11,'3k - LOS'!$B$4:$B$15,0)),ISNA(MATCH(E11,'3k - LOS'!$C$3:$F$3,0))),"",INDEX('3k - LOS'!$C$4:$F$15,MATCH(W11,'3k - LOS'!$B$4:$B$15,0),MATCH(E11,'3k - LOS'!$C$3:$F$3,0)))</f>
        <v/>
      </c>
      <c r="G11" s="26" t="str">
        <f>IF($F11="","",INDEX('3k - 1. závod'!$A:$AB,$F11+5,INDEX('3k - Základní list'!$B:$B,MATCH($E11,'3k - Základní list'!$A:$A,0),1)))</f>
        <v/>
      </c>
      <c r="H11" s="146" t="str">
        <f>IF($F11="","",INDEX('3k - 1. závod'!$A:$AB,$F11+5,INDEX('3k - Základní list'!$B:$B,MATCH($E11,'3k - Základní list'!$A:$A,0),1)+3))</f>
        <v/>
      </c>
      <c r="I11" s="334"/>
      <c r="J11" s="334"/>
      <c r="K11" s="343"/>
      <c r="L11" s="75" t="str">
        <f>IF(M11="","",INDEX(Soupisky!$H:$H,MATCH(M11,Soupisky!$I:$I,0)))</f>
        <v/>
      </c>
      <c r="M11" s="205" t="str">
        <f t="shared" si="0"/>
        <v/>
      </c>
      <c r="N11" s="206"/>
      <c r="O11" s="207" t="str">
        <f>IF(OR(ISNA(MATCH(W11,'3k - LOS'!$B$19:$B$30,0)),ISNA(MATCH(N11,'3k - LOS'!$C$18:$F$18,0))),"",INDEX('3k - LOS'!$C$19:$F$30,MATCH(W11,'3k - LOS'!$B$19:$B$30,0),MATCH(N11,'3k - LOS'!$C$18:$F$18,0)))</f>
        <v/>
      </c>
      <c r="P11" s="26" t="str">
        <f>IF($O11="","",INDEX('3k - 2. závod'!$A:$AB,$O11+5,INDEX('3k - Základní list'!$B:$B,MATCH($N11,'3k - Základní list'!$A:$A,0),1)))</f>
        <v/>
      </c>
      <c r="Q11" s="146" t="str">
        <f>IF($O11="","",INDEX('3k - 2. závod'!$A:$AB,$O11+5,INDEX('3k - Základní list'!$B:$B,MATCH($N11,'3k - Základní list'!$A:$A,0),1)+3))</f>
        <v/>
      </c>
      <c r="R11" s="313"/>
      <c r="S11" s="313"/>
      <c r="T11" s="307"/>
      <c r="U11" s="130" t="str">
        <f t="shared" si="1"/>
        <v/>
      </c>
      <c r="V11" s="130" t="str">
        <f t="shared" si="2"/>
        <v/>
      </c>
      <c r="W11" s="131" t="str">
        <f>IF(ISBLANK(B8),"",B8)</f>
        <v>ČRS Rybářský sportovní klub Pardubice COLMIC</v>
      </c>
      <c r="X11" s="310"/>
      <c r="Y11" s="313"/>
      <c r="Z11" s="307"/>
      <c r="AA11" s="304"/>
      <c r="AB11" s="95"/>
      <c r="AC11" s="95"/>
      <c r="AD11" s="95"/>
      <c r="AE11" s="96"/>
      <c r="AF11" s="95"/>
      <c r="AG11" s="96"/>
      <c r="AH11" s="95"/>
      <c r="AI11" s="96"/>
      <c r="AJ11" s="95"/>
      <c r="AK11" s="96"/>
      <c r="AL11" s="95"/>
      <c r="AM11" s="96"/>
      <c r="AN11" s="95"/>
      <c r="AO11" s="96"/>
      <c r="AP11" s="95"/>
      <c r="AQ11" s="96"/>
      <c r="AR11" s="95"/>
      <c r="AS11" s="96"/>
      <c r="AT11" s="95"/>
      <c r="AU11" s="96"/>
      <c r="AV11" s="95"/>
      <c r="AW11" s="96"/>
      <c r="AX11" s="95"/>
      <c r="AY11" s="96"/>
      <c r="AZ11" s="95"/>
      <c r="BA11" s="96"/>
      <c r="BB11" s="95"/>
      <c r="BC11" s="96"/>
      <c r="BR11" s="94" t="str">
        <f t="shared" si="3"/>
        <v/>
      </c>
      <c r="BS11" s="94" t="str">
        <f t="shared" si="4"/>
        <v/>
      </c>
    </row>
    <row r="12" spans="1:71" s="94" customFormat="1" ht="25.5" customHeight="1" x14ac:dyDescent="0.2">
      <c r="A12" s="335" t="str">
        <f>IF(INDEX('3k - LOS'!$H$4:$H$15,MATCH(B12,'3k - LOS'!$I$4:$I$15,0),)=0,"",INDEX('3k - LOS'!$H$4:$H$15,MATCH(B12,'3k - LOS'!$I$4:$I$15,0),))</f>
        <v/>
      </c>
      <c r="B12" s="387" t="str">
        <f>'3k - LOS'!$I5</f>
        <v>RS Crazy Boys MO Hustopeče Maver</v>
      </c>
      <c r="C12" s="76" t="str">
        <f>IF(D12="","",INDEX(Soupisky!$H:$H,MATCH(D12,Soupisky!$I:$I,0)))</f>
        <v/>
      </c>
      <c r="D12" s="208"/>
      <c r="E12" s="198"/>
      <c r="F12" s="199" t="str">
        <f>IF(OR(ISNA(MATCH(W12,'3k - LOS'!$B$4:$B$15,0)),ISNA(MATCH(E12,'3k - LOS'!$C$3:$F$3,0))),"",INDEX('3k - LOS'!$C$4:$F$15,MATCH(W12,'3k - LOS'!$B$4:$B$15,0),MATCH(E12,'3k - LOS'!$C$3:$F$3,0)))</f>
        <v/>
      </c>
      <c r="G12" s="24" t="str">
        <f>IF($F12="","",INDEX('3k - 1. závod'!$A:$AB,$F12+5,INDEX('3k - Základní list'!$B:$B,MATCH($E12,'3k - Základní list'!$A:$A,0),1)))</f>
        <v/>
      </c>
      <c r="H12" s="144" t="str">
        <f>IF($F12="","",INDEX('3k - 1. závod'!$A:$AB,$F12+5,INDEX('3k - Základní list'!$B:$B,MATCH($E12,'3k - Základní list'!$A:$A,0),1)+3))</f>
        <v/>
      </c>
      <c r="I12" s="332" t="str">
        <f>IF(F12="","",SUM(G12:G15))</f>
        <v/>
      </c>
      <c r="J12" s="332" t="str">
        <f>IF(F12="","",SUM(H12:H15))</f>
        <v/>
      </c>
      <c r="K12" s="341" t="str">
        <f>IF(F12="","",RANK(J12,J:J,1))</f>
        <v/>
      </c>
      <c r="L12" s="76" t="str">
        <f>IF(M12="","",INDEX(Soupisky!$H:$H,MATCH(M12,Soupisky!$I:$I,0)))</f>
        <v/>
      </c>
      <c r="M12" s="208" t="str">
        <f t="shared" si="0"/>
        <v/>
      </c>
      <c r="N12" s="198"/>
      <c r="O12" s="199" t="str">
        <f>IF(OR(ISNA(MATCH(W12,'3k - LOS'!$B$19:$B$30,0)),ISNA(MATCH(N12,'3k - LOS'!$C$18:$F$18,0))),"",INDEX('3k - LOS'!$C$19:$F$30,MATCH(W12,'3k - LOS'!$B$19:$B$30,0),MATCH(N12,'3k - LOS'!$C$18:$F$18,0)))</f>
        <v/>
      </c>
      <c r="P12" s="24" t="str">
        <f>IF($O12="","",INDEX('3k - 2. závod'!$A:$AB,$O12+5,INDEX('3k - Základní list'!$B:$B,MATCH($N12,'3k - Základní list'!$A:$A,0),1)))</f>
        <v/>
      </c>
      <c r="Q12" s="144" t="str">
        <f>IF($O12="","",INDEX('3k - 2. závod'!$A:$AB,$O12+5,INDEX('3k - Základní list'!$B:$B,MATCH($N12,'3k - Základní list'!$A:$A,0),1)+3))</f>
        <v/>
      </c>
      <c r="R12" s="311" t="str">
        <f>IF(O12="","",SUM(P12:P15))</f>
        <v/>
      </c>
      <c r="S12" s="311" t="str">
        <f>IF(O12="","",SUM(Q12:Q15))</f>
        <v/>
      </c>
      <c r="T12" s="305" t="str">
        <f>IF(O12="","",RANK(S12,S:S,1))</f>
        <v/>
      </c>
      <c r="U12" s="126" t="str">
        <f t="shared" si="1"/>
        <v/>
      </c>
      <c r="V12" s="126" t="str">
        <f t="shared" si="2"/>
        <v/>
      </c>
      <c r="W12" s="127" t="str">
        <f>IF(ISBLANK(B12),"",B12)</f>
        <v>RS Crazy Boys MO Hustopeče Maver</v>
      </c>
      <c r="X12" s="308" t="str">
        <f>IF(O12="","",SUM(I12,R12))</f>
        <v/>
      </c>
      <c r="Y12" s="311" t="str">
        <f>IF(O12="","",SUM(S12,J12))</f>
        <v/>
      </c>
      <c r="Z12" s="305" t="str">
        <f>IF(O12="","",RANK(Y12,Y:Y,1))</f>
        <v/>
      </c>
      <c r="AA12" s="304">
        <f>IF(AND(D12="",D13="",D14="",D15=""), 0, 1)</f>
        <v>0</v>
      </c>
      <c r="AB12" s="95"/>
      <c r="AC12" s="95"/>
      <c r="AD12" s="95"/>
      <c r="AE12" s="98"/>
      <c r="AF12" s="95"/>
      <c r="AG12" s="98"/>
      <c r="AH12" s="95"/>
      <c r="AI12" s="98"/>
      <c r="AJ12" s="95"/>
      <c r="AK12" s="98"/>
      <c r="AL12" s="95"/>
      <c r="AM12" s="98"/>
      <c r="AN12" s="95"/>
      <c r="AO12" s="98"/>
      <c r="AP12" s="95"/>
      <c r="AQ12" s="98"/>
      <c r="AR12" s="95"/>
      <c r="AS12" s="98"/>
      <c r="AT12" s="95"/>
      <c r="AU12" s="98"/>
      <c r="AV12" s="95"/>
      <c r="AW12" s="98"/>
      <c r="AX12" s="95"/>
      <c r="AY12" s="98"/>
      <c r="AZ12" s="95"/>
      <c r="BA12" s="98"/>
      <c r="BB12" s="95"/>
      <c r="BC12" s="98"/>
      <c r="BR12" s="94" t="str">
        <f t="shared" si="3"/>
        <v/>
      </c>
      <c r="BS12" s="94" t="str">
        <f t="shared" si="4"/>
        <v/>
      </c>
    </row>
    <row r="13" spans="1:71" s="94" customFormat="1" ht="25.5" customHeight="1" x14ac:dyDescent="0.2">
      <c r="A13" s="336"/>
      <c r="B13" s="388"/>
      <c r="C13" s="77" t="str">
        <f>IF(D13="","",INDEX(Soupisky!$H:$H,MATCH(D13,Soupisky!$I:$I,0)))</f>
        <v/>
      </c>
      <c r="D13" s="200"/>
      <c r="E13" s="201"/>
      <c r="F13" s="202" t="str">
        <f>IF(OR(ISNA(MATCH(W13,'3k - LOS'!$B$4:$B$15,0)),ISNA(MATCH(E13,'3k - LOS'!$C$3:$F$3,0))),"",INDEX('3k - LOS'!$C$4:$F$15,MATCH(W13,'3k - LOS'!$B$4:$B$15,0),MATCH(E13,'3k - LOS'!$C$3:$F$3,0)))</f>
        <v/>
      </c>
      <c r="G13" s="25" t="str">
        <f>IF($F13="","",INDEX('3k - 1. závod'!$A:$AB,$F13+5,INDEX('3k - Základní list'!$B:$B,MATCH($E13,'3k - Základní list'!$A:$A,0),1)))</f>
        <v/>
      </c>
      <c r="H13" s="145" t="str">
        <f>IF($F13="","",INDEX('3k - 1. závod'!$A:$AB,$F13+5,INDEX('3k - Základní list'!$B:$B,MATCH($E13,'3k - Základní list'!$A:$A,0),1)+3))</f>
        <v/>
      </c>
      <c r="I13" s="333"/>
      <c r="J13" s="333"/>
      <c r="K13" s="342"/>
      <c r="L13" s="77" t="str">
        <f>IF(M13="","",INDEX(Soupisky!$H:$H,MATCH(M13,Soupisky!$I:$I,0)))</f>
        <v/>
      </c>
      <c r="M13" s="200" t="str">
        <f t="shared" si="0"/>
        <v/>
      </c>
      <c r="N13" s="201"/>
      <c r="O13" s="202" t="str">
        <f>IF(OR(ISNA(MATCH(W13,'3k - LOS'!$B$19:$B$30,0)),ISNA(MATCH(N13,'3k - LOS'!$C$18:$F$18,0))),"",INDEX('3k - LOS'!$C$19:$F$30,MATCH(W13,'3k - LOS'!$B$19:$B$30,0),MATCH(N13,'3k - LOS'!$C$18:$F$18,0)))</f>
        <v/>
      </c>
      <c r="P13" s="25" t="str">
        <f>IF($O13="","",INDEX('3k - 2. závod'!$A:$AB,$O13+5,INDEX('3k - Základní list'!$B:$B,MATCH($N13,'3k - Základní list'!$A:$A,0),1)))</f>
        <v/>
      </c>
      <c r="Q13" s="145" t="str">
        <f>IF($O13="","",INDEX('3k - 2. závod'!$A:$AB,$O13+5,INDEX('3k - Základní list'!$B:$B,MATCH($N13,'3k - Základní list'!$A:$A,0),1)+3))</f>
        <v/>
      </c>
      <c r="R13" s="312"/>
      <c r="S13" s="312"/>
      <c r="T13" s="306"/>
      <c r="U13" s="128" t="str">
        <f t="shared" si="1"/>
        <v/>
      </c>
      <c r="V13" s="128" t="str">
        <f t="shared" si="2"/>
        <v/>
      </c>
      <c r="W13" s="129" t="str">
        <f>IF(ISBLANK(B12),"",B12)</f>
        <v>RS Crazy Boys MO Hustopeče Maver</v>
      </c>
      <c r="X13" s="309"/>
      <c r="Y13" s="312"/>
      <c r="Z13" s="306"/>
      <c r="AA13" s="304"/>
      <c r="AB13" s="95"/>
      <c r="AC13" s="95"/>
      <c r="AD13" s="95"/>
      <c r="AE13" s="98"/>
      <c r="AF13" s="95"/>
      <c r="AG13" s="98"/>
      <c r="AH13" s="95"/>
      <c r="AI13" s="98"/>
      <c r="AJ13" s="95"/>
      <c r="AK13" s="98"/>
      <c r="AL13" s="95"/>
      <c r="AM13" s="98"/>
      <c r="AN13" s="95"/>
      <c r="AO13" s="98"/>
      <c r="AP13" s="95"/>
      <c r="AQ13" s="98"/>
      <c r="AR13" s="95"/>
      <c r="AS13" s="98"/>
      <c r="AT13" s="95"/>
      <c r="AU13" s="98"/>
      <c r="AV13" s="95"/>
      <c r="AW13" s="98"/>
      <c r="AX13" s="95"/>
      <c r="AY13" s="98"/>
      <c r="AZ13" s="95"/>
      <c r="BA13" s="98"/>
      <c r="BB13" s="95"/>
      <c r="BC13" s="98"/>
      <c r="BR13" s="94" t="str">
        <f t="shared" si="3"/>
        <v/>
      </c>
      <c r="BS13" s="94" t="str">
        <f t="shared" si="4"/>
        <v/>
      </c>
    </row>
    <row r="14" spans="1:71" s="94" customFormat="1" ht="25.5" customHeight="1" x14ac:dyDescent="0.2">
      <c r="A14" s="336"/>
      <c r="B14" s="388"/>
      <c r="C14" s="78" t="str">
        <f>IF(D14="","",INDEX(Soupisky!$H:$H,MATCH(D14,Soupisky!$I:$I,0)))</f>
        <v/>
      </c>
      <c r="D14" s="200"/>
      <c r="E14" s="203"/>
      <c r="F14" s="204" t="str">
        <f>IF(OR(ISNA(MATCH(W14,'3k - LOS'!$B$4:$B$15,0)),ISNA(MATCH(E14,'3k - LOS'!$C$3:$F$3,0))),"",INDEX('3k - LOS'!$C$4:$F$15,MATCH(W14,'3k - LOS'!$B$4:$B$15,0),MATCH(E14,'3k - LOS'!$C$3:$F$3,0)))</f>
        <v/>
      </c>
      <c r="G14" s="25" t="str">
        <f>IF($F14="","",INDEX('3k - 1. závod'!$A:$AB,$F14+5,INDEX('3k - Základní list'!$B:$B,MATCH($E14,'3k - Základní list'!$A:$A,0),1)))</f>
        <v/>
      </c>
      <c r="H14" s="145" t="str">
        <f>IF($F14="","",INDEX('3k - 1. závod'!$A:$AB,$F14+5,INDEX('3k - Základní list'!$B:$B,MATCH($E14,'3k - Základní list'!$A:$A,0),1)+3))</f>
        <v/>
      </c>
      <c r="I14" s="333"/>
      <c r="J14" s="333"/>
      <c r="K14" s="342"/>
      <c r="L14" s="78" t="str">
        <f>IF(M14="","",INDEX(Soupisky!$H:$H,MATCH(M14,Soupisky!$I:$I,0)))</f>
        <v/>
      </c>
      <c r="M14" s="200" t="str">
        <f t="shared" si="0"/>
        <v/>
      </c>
      <c r="N14" s="203"/>
      <c r="O14" s="204" t="str">
        <f>IF(OR(ISNA(MATCH(W14,'3k - LOS'!$B$19:$B$30,0)),ISNA(MATCH(N14,'3k - LOS'!$C$18:$F$18,0))),"",INDEX('3k - LOS'!$C$19:$F$30,MATCH(W14,'3k - LOS'!$B$19:$B$30,0),MATCH(N14,'3k - LOS'!$C$18:$F$18,0)))</f>
        <v/>
      </c>
      <c r="P14" s="25" t="str">
        <f>IF($O14="","",INDEX('3k - 2. závod'!$A:$AB,$O14+5,INDEX('3k - Základní list'!$B:$B,MATCH($N14,'3k - Základní list'!$A:$A,0),1)))</f>
        <v/>
      </c>
      <c r="Q14" s="145" t="str">
        <f>IF($O14="","",INDEX('3k - 2. závod'!$A:$AB,$O14+5,INDEX('3k - Základní list'!$B:$B,MATCH($N14,'3k - Základní list'!$A:$A,0),1)+3))</f>
        <v/>
      </c>
      <c r="R14" s="312"/>
      <c r="S14" s="312"/>
      <c r="T14" s="306"/>
      <c r="U14" s="128" t="str">
        <f t="shared" si="1"/>
        <v/>
      </c>
      <c r="V14" s="128" t="str">
        <f t="shared" si="2"/>
        <v/>
      </c>
      <c r="W14" s="129" t="str">
        <f>IF(ISBLANK(B12),"",B12)</f>
        <v>RS Crazy Boys MO Hustopeče Maver</v>
      </c>
      <c r="X14" s="309"/>
      <c r="Y14" s="312"/>
      <c r="Z14" s="306"/>
      <c r="AA14" s="304"/>
      <c r="AB14" s="95"/>
      <c r="AC14" s="95"/>
      <c r="AD14" s="95"/>
      <c r="AE14" s="98"/>
      <c r="AF14" s="95"/>
      <c r="AG14" s="98"/>
      <c r="AH14" s="95"/>
      <c r="AI14" s="98"/>
      <c r="AJ14" s="95"/>
      <c r="AK14" s="98"/>
      <c r="AL14" s="95"/>
      <c r="AM14" s="98"/>
      <c r="AN14" s="95"/>
      <c r="AO14" s="98"/>
      <c r="AP14" s="95"/>
      <c r="AQ14" s="98"/>
      <c r="AR14" s="95"/>
      <c r="AS14" s="98"/>
      <c r="AT14" s="95"/>
      <c r="AU14" s="98"/>
      <c r="AV14" s="95"/>
      <c r="AW14" s="98"/>
      <c r="AX14" s="95"/>
      <c r="AY14" s="98"/>
      <c r="AZ14" s="95"/>
      <c r="BA14" s="98"/>
      <c r="BB14" s="95"/>
      <c r="BC14" s="98"/>
      <c r="BR14" s="94" t="str">
        <f t="shared" si="3"/>
        <v/>
      </c>
      <c r="BS14" s="94" t="str">
        <f t="shared" si="4"/>
        <v/>
      </c>
    </row>
    <row r="15" spans="1:71" s="94" customFormat="1" ht="25.5" customHeight="1" thickBot="1" x14ac:dyDescent="0.25">
      <c r="A15" s="337"/>
      <c r="B15" s="389"/>
      <c r="C15" s="79" t="str">
        <f>IF(D15="","",INDEX(Soupisky!$H:$H,MATCH(D15,Soupisky!$I:$I,0)))</f>
        <v/>
      </c>
      <c r="D15" s="205"/>
      <c r="E15" s="206"/>
      <c r="F15" s="207" t="str">
        <f>IF(OR(ISNA(MATCH(W15,'3k - LOS'!$B$4:$B$15,0)),ISNA(MATCH(E15,'3k - LOS'!$C$3:$F$3,0))),"",INDEX('3k - LOS'!$C$4:$F$15,MATCH(W15,'3k - LOS'!$B$4:$B$15,0),MATCH(E15,'3k - LOS'!$C$3:$F$3,0)))</f>
        <v/>
      </c>
      <c r="G15" s="26" t="str">
        <f>IF($F15="","",INDEX('3k - 1. závod'!$A:$AB,$F15+5,INDEX('3k - Základní list'!$B:$B,MATCH($E15,'3k - Základní list'!$A:$A,0),1)))</f>
        <v/>
      </c>
      <c r="H15" s="146" t="str">
        <f>IF($F15="","",INDEX('3k - 1. závod'!$A:$AB,$F15+5,INDEX('3k - Základní list'!$B:$B,MATCH($E15,'3k - Základní list'!$A:$A,0),1)+3))</f>
        <v/>
      </c>
      <c r="I15" s="334"/>
      <c r="J15" s="334"/>
      <c r="K15" s="343"/>
      <c r="L15" s="79" t="str">
        <f>IF(M15="","",INDEX(Soupisky!$H:$H,MATCH(M15,Soupisky!$I:$I,0)))</f>
        <v/>
      </c>
      <c r="M15" s="205" t="str">
        <f t="shared" si="0"/>
        <v/>
      </c>
      <c r="N15" s="206"/>
      <c r="O15" s="207" t="str">
        <f>IF(OR(ISNA(MATCH(W15,'3k - LOS'!$B$19:$B$30,0)),ISNA(MATCH(N15,'3k - LOS'!$C$18:$F$18,0))),"",INDEX('3k - LOS'!$C$19:$F$30,MATCH(W15,'3k - LOS'!$B$19:$B$30,0),MATCH(N15,'3k - LOS'!$C$18:$F$18,0)))</f>
        <v/>
      </c>
      <c r="P15" s="26" t="str">
        <f>IF($O15="","",INDEX('3k - 2. závod'!$A:$AB,$O15+5,INDEX('3k - Základní list'!$B:$B,MATCH($N15,'3k - Základní list'!$A:$A,0),1)))</f>
        <v/>
      </c>
      <c r="Q15" s="146" t="str">
        <f>IF($O15="","",INDEX('3k - 2. závod'!$A:$AB,$O15+5,INDEX('3k - Základní list'!$B:$B,MATCH($N15,'3k - Základní list'!$A:$A,0),1)+3))</f>
        <v/>
      </c>
      <c r="R15" s="313"/>
      <c r="S15" s="313"/>
      <c r="T15" s="307"/>
      <c r="U15" s="130" t="str">
        <f t="shared" si="1"/>
        <v/>
      </c>
      <c r="V15" s="130" t="str">
        <f t="shared" si="2"/>
        <v/>
      </c>
      <c r="W15" s="131" t="str">
        <f>IF(ISBLANK(B12),"",B12)</f>
        <v>RS Crazy Boys MO Hustopeče Maver</v>
      </c>
      <c r="X15" s="310"/>
      <c r="Y15" s="313"/>
      <c r="Z15" s="307"/>
      <c r="AA15" s="304"/>
      <c r="AB15" s="95"/>
      <c r="AC15" s="95"/>
      <c r="AD15" s="95"/>
      <c r="AE15" s="98"/>
      <c r="AF15" s="95"/>
      <c r="AG15" s="98"/>
      <c r="AH15" s="95"/>
      <c r="AI15" s="98"/>
      <c r="AJ15" s="95"/>
      <c r="AK15" s="98"/>
      <c r="AL15" s="95"/>
      <c r="AM15" s="98"/>
      <c r="AN15" s="95"/>
      <c r="AO15" s="98"/>
      <c r="AP15" s="95"/>
      <c r="AQ15" s="98"/>
      <c r="AR15" s="95"/>
      <c r="AS15" s="98"/>
      <c r="AT15" s="95"/>
      <c r="AU15" s="98"/>
      <c r="AV15" s="95"/>
      <c r="AW15" s="98"/>
      <c r="AX15" s="95"/>
      <c r="AY15" s="98"/>
      <c r="AZ15" s="95"/>
      <c r="BA15" s="98"/>
      <c r="BB15" s="95"/>
      <c r="BC15" s="98"/>
      <c r="BR15" s="94" t="str">
        <f t="shared" si="3"/>
        <v/>
      </c>
      <c r="BS15" s="94" t="str">
        <f t="shared" si="4"/>
        <v/>
      </c>
    </row>
    <row r="16" spans="1:71" s="94" customFormat="1" ht="25.5" customHeight="1" x14ac:dyDescent="0.2">
      <c r="A16" s="335" t="str">
        <f>IF(INDEX('3k - LOS'!$H$4:$H$15,MATCH(B16,'3k - LOS'!$I$4:$I$15,0),)=0,"",INDEX('3k - LOS'!$H$4:$H$15,MATCH(B16,'3k - LOS'!$I$4:$I$15,0),))</f>
        <v/>
      </c>
      <c r="B16" s="387" t="str">
        <f>'3k - LOS'!$I6</f>
        <v>MRS Cortina Sensas</v>
      </c>
      <c r="C16" s="76" t="str">
        <f>IF(D16="","",INDEX(Soupisky!$H:$H,MATCH(D16,Soupisky!$I:$I,0)))</f>
        <v/>
      </c>
      <c r="D16" s="208"/>
      <c r="E16" s="198"/>
      <c r="F16" s="199" t="str">
        <f>IF(OR(ISNA(MATCH(W16,'3k - LOS'!$B$4:$B$15,0)),ISNA(MATCH(E16,'3k - LOS'!$C$3:$F$3,0))),"",INDEX('3k - LOS'!$C$4:$F$15,MATCH(W16,'3k - LOS'!$B$4:$B$15,0),MATCH(E16,'3k - LOS'!$C$3:$F$3,0)))</f>
        <v/>
      </c>
      <c r="G16" s="24" t="str">
        <f>IF($F16="","",INDEX('3k - 1. závod'!$A:$AB,$F16+5,INDEX('3k - Základní list'!$B:$B,MATCH($E16,'3k - Základní list'!$A:$A,0),1)))</f>
        <v/>
      </c>
      <c r="H16" s="144" t="str">
        <f>IF($F16="","",INDEX('3k - 1. závod'!$A:$AB,$F16+5,INDEX('3k - Základní list'!$B:$B,MATCH($E16,'3k - Základní list'!$A:$A,0),1)+3))</f>
        <v/>
      </c>
      <c r="I16" s="332" t="str">
        <f>IF(F16="","",SUM(G16:G19))</f>
        <v/>
      </c>
      <c r="J16" s="332" t="str">
        <f>IF(F16="","",SUM(H16:H19))</f>
        <v/>
      </c>
      <c r="K16" s="341" t="str">
        <f>IF(F16="","",RANK(J16,J:J,1))</f>
        <v/>
      </c>
      <c r="L16" s="76" t="str">
        <f>IF(M16="","",INDEX(Soupisky!$H:$H,MATCH(M16,Soupisky!$I:$I,0)))</f>
        <v/>
      </c>
      <c r="M16" s="208" t="str">
        <f t="shared" si="0"/>
        <v/>
      </c>
      <c r="N16" s="198"/>
      <c r="O16" s="199" t="str">
        <f>IF(OR(ISNA(MATCH(W16,'3k - LOS'!$B$19:$B$30,0)),ISNA(MATCH(N16,'3k - LOS'!$C$18:$F$18,0))),"",INDEX('3k - LOS'!$C$19:$F$30,MATCH(W16,'3k - LOS'!$B$19:$B$30,0),MATCH(N16,'3k - LOS'!$C$18:$F$18,0)))</f>
        <v/>
      </c>
      <c r="P16" s="24" t="str">
        <f>IF($O16="","",INDEX('3k - 2. závod'!$A:$AB,$O16+5,INDEX('3k - Základní list'!$B:$B,MATCH($N16,'3k - Základní list'!$A:$A,0),1)))</f>
        <v/>
      </c>
      <c r="Q16" s="144" t="str">
        <f>IF($O16="","",INDEX('3k - 2. závod'!$A:$AB,$O16+5,INDEX('3k - Základní list'!$B:$B,MATCH($N16,'3k - Základní list'!$A:$A,0),1)+3))</f>
        <v/>
      </c>
      <c r="R16" s="311" t="str">
        <f>IF(O16="","",SUM(P16:P19))</f>
        <v/>
      </c>
      <c r="S16" s="311" t="str">
        <f>IF(O16="","",SUM(Q16:Q19))</f>
        <v/>
      </c>
      <c r="T16" s="305" t="str">
        <f>IF(O16="","",RANK(S16,S:S,1))</f>
        <v/>
      </c>
      <c r="U16" s="126" t="str">
        <f t="shared" si="1"/>
        <v/>
      </c>
      <c r="V16" s="126" t="str">
        <f t="shared" si="2"/>
        <v/>
      </c>
      <c r="W16" s="127" t="str">
        <f>IF(ISBLANK(B16),"",B16)</f>
        <v>MRS Cortina Sensas</v>
      </c>
      <c r="X16" s="308" t="str">
        <f>IF(O16="","",SUM(I16,R16))</f>
        <v/>
      </c>
      <c r="Y16" s="311" t="str">
        <f>IF(O16="","",SUM(S16,J16))</f>
        <v/>
      </c>
      <c r="Z16" s="305" t="str">
        <f>IF(O16="","",RANK(Y16,Y:Y,1))</f>
        <v/>
      </c>
      <c r="AA16" s="304">
        <f>IF(AND(D16="",D17="",D18="",D19=""), 0, 1)</f>
        <v>0</v>
      </c>
      <c r="AB16" s="95"/>
      <c r="AC16" s="95"/>
      <c r="AD16" s="95"/>
      <c r="AE16" s="96"/>
      <c r="AF16" s="95"/>
      <c r="AG16" s="96"/>
      <c r="AH16" s="95"/>
      <c r="AI16" s="96"/>
      <c r="AJ16" s="95"/>
      <c r="AK16" s="96"/>
      <c r="AL16" s="95"/>
      <c r="AM16" s="96"/>
      <c r="AN16" s="95"/>
      <c r="AO16" s="96"/>
      <c r="AP16" s="95"/>
      <c r="AQ16" s="96"/>
      <c r="AR16" s="95"/>
      <c r="AS16" s="96"/>
      <c r="AT16" s="95"/>
      <c r="AU16" s="96"/>
      <c r="AV16" s="95"/>
      <c r="AW16" s="96"/>
      <c r="AX16" s="95"/>
      <c r="AY16" s="96"/>
      <c r="AZ16" s="95"/>
      <c r="BA16" s="96"/>
      <c r="BB16" s="95"/>
      <c r="BC16" s="96"/>
      <c r="BR16" s="94" t="str">
        <f t="shared" si="3"/>
        <v/>
      </c>
      <c r="BS16" s="94" t="str">
        <f t="shared" si="4"/>
        <v/>
      </c>
    </row>
    <row r="17" spans="1:71" s="94" customFormat="1" ht="25.5" customHeight="1" x14ac:dyDescent="0.2">
      <c r="A17" s="336"/>
      <c r="B17" s="388"/>
      <c r="C17" s="77" t="str">
        <f>IF(D17="","",INDEX(Soupisky!$H:$H,MATCH(D17,Soupisky!$I:$I,0)))</f>
        <v/>
      </c>
      <c r="D17" s="200"/>
      <c r="E17" s="201"/>
      <c r="F17" s="202" t="str">
        <f>IF(OR(ISNA(MATCH(W17,'3k - LOS'!$B$4:$B$15,0)),ISNA(MATCH(E17,'3k - LOS'!$C$3:$F$3,0))),"",INDEX('3k - LOS'!$C$4:$F$15,MATCH(W17,'3k - LOS'!$B$4:$B$15,0),MATCH(E17,'3k - LOS'!$C$3:$F$3,0)))</f>
        <v/>
      </c>
      <c r="G17" s="25" t="str">
        <f>IF($F17="","",INDEX('3k - 1. závod'!$A:$AB,$F17+5,INDEX('3k - Základní list'!$B:$B,MATCH($E17,'3k - Základní list'!$A:$A,0),1)))</f>
        <v/>
      </c>
      <c r="H17" s="145" t="str">
        <f>IF($F17="","",INDEX('3k - 1. závod'!$A:$AB,$F17+5,INDEX('3k - Základní list'!$B:$B,MATCH($E17,'3k - Základní list'!$A:$A,0),1)+3))</f>
        <v/>
      </c>
      <c r="I17" s="333"/>
      <c r="J17" s="333"/>
      <c r="K17" s="342"/>
      <c r="L17" s="77" t="str">
        <f>IF(M17="","",INDEX(Soupisky!$H:$H,MATCH(M17,Soupisky!$I:$I,0)))</f>
        <v/>
      </c>
      <c r="M17" s="200" t="str">
        <f t="shared" si="0"/>
        <v/>
      </c>
      <c r="N17" s="201"/>
      <c r="O17" s="202" t="str">
        <f>IF(OR(ISNA(MATCH(W17,'3k - LOS'!$B$19:$B$30,0)),ISNA(MATCH(N17,'3k - LOS'!$C$18:$F$18,0))),"",INDEX('3k - LOS'!$C$19:$F$30,MATCH(W17,'3k - LOS'!$B$19:$B$30,0),MATCH(N17,'3k - LOS'!$C$18:$F$18,0)))</f>
        <v/>
      </c>
      <c r="P17" s="25" t="str">
        <f>IF($O17="","",INDEX('3k - 2. závod'!$A:$AB,$O17+5,INDEX('3k - Základní list'!$B:$B,MATCH($N17,'3k - Základní list'!$A:$A,0),1)))</f>
        <v/>
      </c>
      <c r="Q17" s="145" t="str">
        <f>IF($O17="","",INDEX('3k - 2. závod'!$A:$AB,$O17+5,INDEX('3k - Základní list'!$B:$B,MATCH($N17,'3k - Základní list'!$A:$A,0),1)+3))</f>
        <v/>
      </c>
      <c r="R17" s="312"/>
      <c r="S17" s="312"/>
      <c r="T17" s="306"/>
      <c r="U17" s="128" t="str">
        <f t="shared" si="1"/>
        <v/>
      </c>
      <c r="V17" s="128" t="str">
        <f t="shared" si="2"/>
        <v/>
      </c>
      <c r="W17" s="129" t="str">
        <f>IF(ISBLANK(B16),"",B16)</f>
        <v>MRS Cortina Sensas</v>
      </c>
      <c r="X17" s="309"/>
      <c r="Y17" s="312"/>
      <c r="Z17" s="306"/>
      <c r="AA17" s="304"/>
      <c r="AB17" s="95"/>
      <c r="AC17" s="95"/>
      <c r="AD17" s="95"/>
      <c r="AE17" s="96"/>
      <c r="AF17" s="95"/>
      <c r="AG17" s="96"/>
      <c r="AH17" s="95"/>
      <c r="AI17" s="96"/>
      <c r="AJ17" s="95"/>
      <c r="AK17" s="96"/>
      <c r="AL17" s="95"/>
      <c r="AM17" s="96"/>
      <c r="AN17" s="95"/>
      <c r="AO17" s="96"/>
      <c r="AP17" s="95"/>
      <c r="AQ17" s="96"/>
      <c r="AR17" s="95"/>
      <c r="AS17" s="96"/>
      <c r="AT17" s="95"/>
      <c r="AU17" s="96"/>
      <c r="AV17" s="95"/>
      <c r="AW17" s="96"/>
      <c r="AX17" s="95"/>
      <c r="AY17" s="96"/>
      <c r="AZ17" s="95"/>
      <c r="BA17" s="96"/>
      <c r="BB17" s="95"/>
      <c r="BC17" s="96"/>
      <c r="BR17" s="94" t="str">
        <f t="shared" si="3"/>
        <v/>
      </c>
      <c r="BS17" s="94" t="str">
        <f t="shared" si="4"/>
        <v/>
      </c>
    </row>
    <row r="18" spans="1:71" s="94" customFormat="1" ht="25.5" customHeight="1" x14ac:dyDescent="0.2">
      <c r="A18" s="336"/>
      <c r="B18" s="388"/>
      <c r="C18" s="78" t="str">
        <f>IF(D18="","",INDEX(Soupisky!$H:$H,MATCH(D18,Soupisky!$I:$I,0)))</f>
        <v/>
      </c>
      <c r="D18" s="200"/>
      <c r="E18" s="203"/>
      <c r="F18" s="204" t="str">
        <f>IF(OR(ISNA(MATCH(W18,'3k - LOS'!$B$4:$B$15,0)),ISNA(MATCH(E18,'3k - LOS'!$C$3:$F$3,0))),"",INDEX('3k - LOS'!$C$4:$F$15,MATCH(W18,'3k - LOS'!$B$4:$B$15,0),MATCH(E18,'3k - LOS'!$C$3:$F$3,0)))</f>
        <v/>
      </c>
      <c r="G18" s="25" t="str">
        <f>IF($F18="","",INDEX('3k - 1. závod'!$A:$AB,$F18+5,INDEX('3k - Základní list'!$B:$B,MATCH($E18,'3k - Základní list'!$A:$A,0),1)))</f>
        <v/>
      </c>
      <c r="H18" s="145" t="str">
        <f>IF($F18="","",INDEX('3k - 1. závod'!$A:$AB,$F18+5,INDEX('3k - Základní list'!$B:$B,MATCH($E18,'3k - Základní list'!$A:$A,0),1)+3))</f>
        <v/>
      </c>
      <c r="I18" s="333"/>
      <c r="J18" s="333"/>
      <c r="K18" s="342"/>
      <c r="L18" s="78" t="str">
        <f>IF(M18="","",INDEX(Soupisky!$H:$H,MATCH(M18,Soupisky!$I:$I,0)))</f>
        <v/>
      </c>
      <c r="M18" s="200" t="str">
        <f t="shared" si="0"/>
        <v/>
      </c>
      <c r="N18" s="203"/>
      <c r="O18" s="204" t="str">
        <f>IF(OR(ISNA(MATCH(W18,'3k - LOS'!$B$19:$B$30,0)),ISNA(MATCH(N18,'3k - LOS'!$C$18:$F$18,0))),"",INDEX('3k - LOS'!$C$19:$F$30,MATCH(W18,'3k - LOS'!$B$19:$B$30,0),MATCH(N18,'3k - LOS'!$C$18:$F$18,0)))</f>
        <v/>
      </c>
      <c r="P18" s="25" t="str">
        <f>IF($O18="","",INDEX('3k - 2. závod'!$A:$AB,$O18+5,INDEX('3k - Základní list'!$B:$B,MATCH($N18,'3k - Základní list'!$A:$A,0),1)))</f>
        <v/>
      </c>
      <c r="Q18" s="145" t="str">
        <f>IF($O18="","",INDEX('3k - 2. závod'!$A:$AB,$O18+5,INDEX('3k - Základní list'!$B:$B,MATCH($N18,'3k - Základní list'!$A:$A,0),1)+3))</f>
        <v/>
      </c>
      <c r="R18" s="312"/>
      <c r="S18" s="312"/>
      <c r="T18" s="306"/>
      <c r="U18" s="128" t="str">
        <f t="shared" si="1"/>
        <v/>
      </c>
      <c r="V18" s="128" t="str">
        <f t="shared" si="2"/>
        <v/>
      </c>
      <c r="W18" s="129" t="str">
        <f>IF(ISBLANK(B16),"",B16)</f>
        <v>MRS Cortina Sensas</v>
      </c>
      <c r="X18" s="309"/>
      <c r="Y18" s="312"/>
      <c r="Z18" s="306"/>
      <c r="AA18" s="304"/>
      <c r="AB18" s="95"/>
      <c r="AC18" s="95"/>
      <c r="AD18" s="95"/>
      <c r="AE18" s="96"/>
      <c r="AF18" s="95"/>
      <c r="AG18" s="96"/>
      <c r="AH18" s="95"/>
      <c r="AI18" s="96"/>
      <c r="AJ18" s="95"/>
      <c r="AK18" s="96"/>
      <c r="AL18" s="95"/>
      <c r="AM18" s="96"/>
      <c r="AN18" s="95"/>
      <c r="AO18" s="96"/>
      <c r="AP18" s="95"/>
      <c r="AQ18" s="96"/>
      <c r="AR18" s="95"/>
      <c r="AS18" s="96"/>
      <c r="AT18" s="95"/>
      <c r="AU18" s="96"/>
      <c r="AV18" s="95"/>
      <c r="AW18" s="96"/>
      <c r="AX18" s="95"/>
      <c r="AY18" s="96"/>
      <c r="AZ18" s="95"/>
      <c r="BA18" s="96"/>
      <c r="BB18" s="95"/>
      <c r="BC18" s="96"/>
      <c r="BR18" s="94" t="str">
        <f t="shared" si="3"/>
        <v/>
      </c>
      <c r="BS18" s="94" t="str">
        <f t="shared" si="4"/>
        <v/>
      </c>
    </row>
    <row r="19" spans="1:71" s="94" customFormat="1" ht="25.5" customHeight="1" thickBot="1" x14ac:dyDescent="0.25">
      <c r="A19" s="337"/>
      <c r="B19" s="389"/>
      <c r="C19" s="79" t="str">
        <f>IF(D19="","",INDEX(Soupisky!$H:$H,MATCH(D19,Soupisky!$I:$I,0)))</f>
        <v/>
      </c>
      <c r="D19" s="205"/>
      <c r="E19" s="206"/>
      <c r="F19" s="207" t="str">
        <f>IF(OR(ISNA(MATCH(W19,'3k - LOS'!$B$4:$B$15,0)),ISNA(MATCH(E19,'3k - LOS'!$C$3:$F$3,0))),"",INDEX('3k - LOS'!$C$4:$F$15,MATCH(W19,'3k - LOS'!$B$4:$B$15,0),MATCH(E19,'3k - LOS'!$C$3:$F$3,0)))</f>
        <v/>
      </c>
      <c r="G19" s="26" t="str">
        <f>IF($F19="","",INDEX('3k - 1. závod'!$A:$AB,$F19+5,INDEX('3k - Základní list'!$B:$B,MATCH($E19,'3k - Základní list'!$A:$A,0),1)))</f>
        <v/>
      </c>
      <c r="H19" s="146" t="str">
        <f>IF($F19="","",INDEX('3k - 1. závod'!$A:$AB,$F19+5,INDEX('3k - Základní list'!$B:$B,MATCH($E19,'3k - Základní list'!$A:$A,0),1)+3))</f>
        <v/>
      </c>
      <c r="I19" s="334"/>
      <c r="J19" s="334"/>
      <c r="K19" s="343"/>
      <c r="L19" s="79" t="str">
        <f>IF(M19="","",INDEX(Soupisky!$H:$H,MATCH(M19,Soupisky!$I:$I,0)))</f>
        <v/>
      </c>
      <c r="M19" s="205" t="str">
        <f t="shared" si="0"/>
        <v/>
      </c>
      <c r="N19" s="206"/>
      <c r="O19" s="207" t="str">
        <f>IF(OR(ISNA(MATCH(W19,'3k - LOS'!$B$19:$B$30,0)),ISNA(MATCH(N19,'3k - LOS'!$C$18:$F$18,0))),"",INDEX('3k - LOS'!$C$19:$F$30,MATCH(W19,'3k - LOS'!$B$19:$B$30,0),MATCH(N19,'3k - LOS'!$C$18:$F$18,0)))</f>
        <v/>
      </c>
      <c r="P19" s="26" t="str">
        <f>IF($O19="","",INDEX('3k - 2. závod'!$A:$AB,$O19+5,INDEX('3k - Základní list'!$B:$B,MATCH($N19,'3k - Základní list'!$A:$A,0),1)))</f>
        <v/>
      </c>
      <c r="Q19" s="146" t="str">
        <f>IF($O19="","",INDEX('3k - 2. závod'!$A:$AB,$O19+5,INDEX('3k - Základní list'!$B:$B,MATCH($N19,'3k - Základní list'!$A:$A,0),1)+3))</f>
        <v/>
      </c>
      <c r="R19" s="313"/>
      <c r="S19" s="313"/>
      <c r="T19" s="307"/>
      <c r="U19" s="130" t="str">
        <f t="shared" si="1"/>
        <v/>
      </c>
      <c r="V19" s="130" t="str">
        <f t="shared" si="2"/>
        <v/>
      </c>
      <c r="W19" s="131" t="str">
        <f>IF(ISBLANK(B16),"",B16)</f>
        <v>MRS Cortina Sensas</v>
      </c>
      <c r="X19" s="310"/>
      <c r="Y19" s="313"/>
      <c r="Z19" s="307"/>
      <c r="AA19" s="304"/>
      <c r="AB19" s="95"/>
      <c r="AC19" s="95"/>
      <c r="AD19" s="95"/>
      <c r="AE19" s="96"/>
      <c r="AF19" s="95"/>
      <c r="AG19" s="96"/>
      <c r="AH19" s="95"/>
      <c r="AI19" s="96"/>
      <c r="AJ19" s="95"/>
      <c r="AK19" s="96"/>
      <c r="AL19" s="95"/>
      <c r="AM19" s="96"/>
      <c r="AN19" s="95"/>
      <c r="AO19" s="96"/>
      <c r="AP19" s="95"/>
      <c r="AQ19" s="96"/>
      <c r="AR19" s="95"/>
      <c r="AS19" s="96"/>
      <c r="AT19" s="95"/>
      <c r="AU19" s="96"/>
      <c r="AV19" s="95"/>
      <c r="AW19" s="96"/>
      <c r="AX19" s="95"/>
      <c r="AY19" s="96"/>
      <c r="AZ19" s="95"/>
      <c r="BA19" s="96"/>
      <c r="BB19" s="95"/>
      <c r="BC19" s="96"/>
      <c r="BR19" s="94" t="str">
        <f t="shared" si="3"/>
        <v/>
      </c>
      <c r="BS19" s="94" t="str">
        <f t="shared" si="4"/>
        <v/>
      </c>
    </row>
    <row r="20" spans="1:71" s="94" customFormat="1" ht="25.5" customHeight="1" x14ac:dyDescent="0.2">
      <c r="A20" s="335" t="str">
        <f>IF(INDEX('3k - LOS'!$H$4:$H$15,MATCH(B20,'3k - LOS'!$I$4:$I$15,0),)=0,"",INDEX('3k - LOS'!$H$4:$H$15,MATCH(B20,'3k - LOS'!$I$4:$I$15,0),))</f>
        <v/>
      </c>
      <c r="B20" s="387" t="str">
        <f>'3k - LOS'!$I7</f>
        <v>MO ČRS NOVÉ STRAŠECÍ - MAVER</v>
      </c>
      <c r="C20" s="76" t="str">
        <f>IF(D20="","",INDEX(Soupisky!$H:$H,MATCH(D20,Soupisky!$I:$I,0)))</f>
        <v/>
      </c>
      <c r="D20" s="208"/>
      <c r="E20" s="198"/>
      <c r="F20" s="199" t="str">
        <f>IF(OR(ISNA(MATCH(W20,'3k - LOS'!$B$4:$B$15,0)),ISNA(MATCH(E20,'3k - LOS'!$C$3:$F$3,0))),"",INDEX('3k - LOS'!$C$4:$F$15,MATCH(W20,'3k - LOS'!$B$4:$B$15,0),MATCH(E20,'3k - LOS'!$C$3:$F$3,0)))</f>
        <v/>
      </c>
      <c r="G20" s="24" t="str">
        <f>IF($F20="","",INDEX('3k - 1. závod'!$A:$AB,$F20+5,INDEX('3k - Základní list'!$B:$B,MATCH($E20,'3k - Základní list'!$A:$A,0),1)))</f>
        <v/>
      </c>
      <c r="H20" s="144" t="str">
        <f>IF($F20="","",INDEX('3k - 1. závod'!$A:$AB,$F20+5,INDEX('3k - Základní list'!$B:$B,MATCH($E20,'3k - Základní list'!$A:$A,0),1)+3))</f>
        <v/>
      </c>
      <c r="I20" s="332" t="str">
        <f>IF(F20="","",SUM(G20:G23))</f>
        <v/>
      </c>
      <c r="J20" s="332" t="str">
        <f>IF(F20="","",SUM(H20:H23))</f>
        <v/>
      </c>
      <c r="K20" s="341" t="str">
        <f>IF(F20="","",RANK(J20,J:J,1))</f>
        <v/>
      </c>
      <c r="L20" s="76" t="str">
        <f>IF(M20="","",INDEX(Soupisky!$H:$H,MATCH(M20,Soupisky!$I:$I,0)))</f>
        <v/>
      </c>
      <c r="M20" s="208" t="str">
        <f t="shared" si="0"/>
        <v/>
      </c>
      <c r="N20" s="198"/>
      <c r="O20" s="199" t="str">
        <f>IF(OR(ISNA(MATCH(W20,'3k - LOS'!$B$19:$B$30,0)),ISNA(MATCH(N20,'3k - LOS'!$C$18:$F$18,0))),"",INDEX('3k - LOS'!$C$19:$F$30,MATCH(W20,'3k - LOS'!$B$19:$B$30,0),MATCH(N20,'3k - LOS'!$C$18:$F$18,0)))</f>
        <v/>
      </c>
      <c r="P20" s="24" t="str">
        <f>IF($O20="","",INDEX('3k - 2. závod'!$A:$AB,$O20+5,INDEX('3k - Základní list'!$B:$B,MATCH($N20,'3k - Základní list'!$A:$A,0),1)))</f>
        <v/>
      </c>
      <c r="Q20" s="144" t="str">
        <f>IF($O20="","",INDEX('3k - 2. závod'!$A:$AB,$O20+5,INDEX('3k - Základní list'!$B:$B,MATCH($N20,'3k - Základní list'!$A:$A,0),1)+3))</f>
        <v/>
      </c>
      <c r="R20" s="311" t="str">
        <f>IF(O20="","",SUM(P20:P23))</f>
        <v/>
      </c>
      <c r="S20" s="311" t="str">
        <f>IF(O20="","",SUM(Q20:Q23))</f>
        <v/>
      </c>
      <c r="T20" s="305" t="str">
        <f>IF(O20="","",RANK(S20,S:S,1))</f>
        <v/>
      </c>
      <c r="U20" s="126" t="str">
        <f t="shared" si="1"/>
        <v/>
      </c>
      <c r="V20" s="126" t="str">
        <f t="shared" si="2"/>
        <v/>
      </c>
      <c r="W20" s="127" t="str">
        <f>IF(ISBLANK(B20),"",B20)</f>
        <v>MO ČRS NOVÉ STRAŠECÍ - MAVER</v>
      </c>
      <c r="X20" s="308" t="str">
        <f>IF(O20="","",SUM(I20,R20))</f>
        <v/>
      </c>
      <c r="Y20" s="311" t="str">
        <f>IF(O20="","",SUM(S20,J20))</f>
        <v/>
      </c>
      <c r="Z20" s="305" t="str">
        <f>IF(O20="","",RANK(Y20,Y:Y,1))</f>
        <v/>
      </c>
      <c r="AA20" s="304">
        <f>IF(AND(D20="",D21="",D22="",D23=""), 0, 1)</f>
        <v>0</v>
      </c>
      <c r="AB20" s="95"/>
      <c r="AC20" s="95"/>
      <c r="AD20" s="95"/>
      <c r="AE20" s="96"/>
      <c r="AF20" s="95"/>
      <c r="AG20" s="96"/>
      <c r="AH20" s="95"/>
      <c r="AI20" s="96"/>
      <c r="AJ20" s="95"/>
      <c r="AK20" s="96"/>
      <c r="AL20" s="95"/>
      <c r="AM20" s="96"/>
      <c r="AN20" s="95"/>
      <c r="AO20" s="96"/>
      <c r="AP20" s="95"/>
      <c r="AQ20" s="96"/>
      <c r="AR20" s="95"/>
      <c r="AS20" s="96"/>
      <c r="AT20" s="95"/>
      <c r="AU20" s="96"/>
      <c r="AV20" s="95"/>
      <c r="AW20" s="96"/>
      <c r="AX20" s="95"/>
      <c r="AY20" s="96"/>
      <c r="AZ20" s="95"/>
      <c r="BA20" s="96"/>
      <c r="BB20" s="95"/>
      <c r="BC20" s="96"/>
      <c r="BR20" s="94" t="str">
        <f t="shared" si="3"/>
        <v/>
      </c>
      <c r="BS20" s="94" t="str">
        <f t="shared" si="4"/>
        <v/>
      </c>
    </row>
    <row r="21" spans="1:71" s="94" customFormat="1" ht="25.5" customHeight="1" x14ac:dyDescent="0.2">
      <c r="A21" s="336"/>
      <c r="B21" s="388"/>
      <c r="C21" s="77" t="str">
        <f>IF(D21="","",INDEX(Soupisky!$H:$H,MATCH(D21,Soupisky!$I:$I,0)))</f>
        <v/>
      </c>
      <c r="D21" s="200"/>
      <c r="E21" s="201"/>
      <c r="F21" s="202" t="str">
        <f>IF(OR(ISNA(MATCH(W21,'3k - LOS'!$B$4:$B$15,0)),ISNA(MATCH(E21,'3k - LOS'!$C$3:$F$3,0))),"",INDEX('3k - LOS'!$C$4:$F$15,MATCH(W21,'3k - LOS'!$B$4:$B$15,0),MATCH(E21,'3k - LOS'!$C$3:$F$3,0)))</f>
        <v/>
      </c>
      <c r="G21" s="25" t="str">
        <f>IF($F21="","",INDEX('3k - 1. závod'!$A:$AB,$F21+5,INDEX('3k - Základní list'!$B:$B,MATCH($E21,'3k - Základní list'!$A:$A,0),1)))</f>
        <v/>
      </c>
      <c r="H21" s="145" t="str">
        <f>IF($F21="","",INDEX('3k - 1. závod'!$A:$AB,$F21+5,INDEX('3k - Základní list'!$B:$B,MATCH($E21,'3k - Základní list'!$A:$A,0),1)+3))</f>
        <v/>
      </c>
      <c r="I21" s="333"/>
      <c r="J21" s="333"/>
      <c r="K21" s="342"/>
      <c r="L21" s="77" t="str">
        <f>IF(M21="","",INDEX(Soupisky!$H:$H,MATCH(M21,Soupisky!$I:$I,0)))</f>
        <v/>
      </c>
      <c r="M21" s="200" t="str">
        <f t="shared" si="0"/>
        <v/>
      </c>
      <c r="N21" s="201"/>
      <c r="O21" s="202" t="str">
        <f>IF(OR(ISNA(MATCH(W21,'3k - LOS'!$B$19:$B$30,0)),ISNA(MATCH(N21,'3k - LOS'!$C$18:$F$18,0))),"",INDEX('3k - LOS'!$C$19:$F$30,MATCH(W21,'3k - LOS'!$B$19:$B$30,0),MATCH(N21,'3k - LOS'!$C$18:$F$18,0)))</f>
        <v/>
      </c>
      <c r="P21" s="25" t="str">
        <f>IF($O21="","",INDEX('3k - 2. závod'!$A:$AB,$O21+5,INDEX('3k - Základní list'!$B:$B,MATCH($N21,'3k - Základní list'!$A:$A,0),1)))</f>
        <v/>
      </c>
      <c r="Q21" s="145" t="str">
        <f>IF($O21="","",INDEX('3k - 2. závod'!$A:$AB,$O21+5,INDEX('3k - Základní list'!$B:$B,MATCH($N21,'3k - Základní list'!$A:$A,0),1)+3))</f>
        <v/>
      </c>
      <c r="R21" s="312"/>
      <c r="S21" s="312"/>
      <c r="T21" s="306"/>
      <c r="U21" s="128" t="str">
        <f t="shared" si="1"/>
        <v/>
      </c>
      <c r="V21" s="128" t="str">
        <f t="shared" si="2"/>
        <v/>
      </c>
      <c r="W21" s="129" t="str">
        <f>IF(ISBLANK(B20),"",B20)</f>
        <v>MO ČRS NOVÉ STRAŠECÍ - MAVER</v>
      </c>
      <c r="X21" s="309"/>
      <c r="Y21" s="312"/>
      <c r="Z21" s="306"/>
      <c r="AA21" s="304"/>
      <c r="AB21" s="95"/>
      <c r="AC21" s="95"/>
      <c r="AD21" s="95"/>
      <c r="AE21" s="96"/>
      <c r="AF21" s="95"/>
      <c r="AG21" s="96"/>
      <c r="AH21" s="95"/>
      <c r="AI21" s="96"/>
      <c r="AJ21" s="95"/>
      <c r="AK21" s="96"/>
      <c r="AL21" s="95"/>
      <c r="AM21" s="96"/>
      <c r="AN21" s="95"/>
      <c r="AO21" s="96"/>
      <c r="AP21" s="95"/>
      <c r="AQ21" s="96"/>
      <c r="AR21" s="95"/>
      <c r="AS21" s="96"/>
      <c r="AT21" s="95"/>
      <c r="AU21" s="96"/>
      <c r="AV21" s="95"/>
      <c r="AW21" s="96"/>
      <c r="AX21" s="95"/>
      <c r="AY21" s="96"/>
      <c r="AZ21" s="95"/>
      <c r="BA21" s="96"/>
      <c r="BB21" s="95"/>
      <c r="BC21" s="96"/>
      <c r="BR21" s="94" t="str">
        <f t="shared" si="3"/>
        <v/>
      </c>
      <c r="BS21" s="94" t="str">
        <f t="shared" si="4"/>
        <v/>
      </c>
    </row>
    <row r="22" spans="1:71" s="94" customFormat="1" ht="25.5" customHeight="1" x14ac:dyDescent="0.2">
      <c r="A22" s="336"/>
      <c r="B22" s="388"/>
      <c r="C22" s="78" t="str">
        <f>IF(D22="","",INDEX(Soupisky!$H:$H,MATCH(D22,Soupisky!$I:$I,0)))</f>
        <v/>
      </c>
      <c r="D22" s="200"/>
      <c r="E22" s="203"/>
      <c r="F22" s="204" t="str">
        <f>IF(OR(ISNA(MATCH(W22,'3k - LOS'!$B$4:$B$15,0)),ISNA(MATCH(E22,'3k - LOS'!$C$3:$F$3,0))),"",INDEX('3k - LOS'!$C$4:$F$15,MATCH(W22,'3k - LOS'!$B$4:$B$15,0),MATCH(E22,'3k - LOS'!$C$3:$F$3,0)))</f>
        <v/>
      </c>
      <c r="G22" s="25" t="str">
        <f>IF($F22="","",INDEX('3k - 1. závod'!$A:$AB,$F22+5,INDEX('3k - Základní list'!$B:$B,MATCH($E22,'3k - Základní list'!$A:$A,0),1)))</f>
        <v/>
      </c>
      <c r="H22" s="145" t="str">
        <f>IF($F22="","",INDEX('3k - 1. závod'!$A:$AB,$F22+5,INDEX('3k - Základní list'!$B:$B,MATCH($E22,'3k - Základní list'!$A:$A,0),1)+3))</f>
        <v/>
      </c>
      <c r="I22" s="333"/>
      <c r="J22" s="333"/>
      <c r="K22" s="342"/>
      <c r="L22" s="78" t="str">
        <f>IF(M22="","",INDEX(Soupisky!$H:$H,MATCH(M22,Soupisky!$I:$I,0)))</f>
        <v/>
      </c>
      <c r="M22" s="200" t="str">
        <f t="shared" si="0"/>
        <v/>
      </c>
      <c r="N22" s="203"/>
      <c r="O22" s="204" t="str">
        <f>IF(OR(ISNA(MATCH(W22,'3k - LOS'!$B$19:$B$30,0)),ISNA(MATCH(N22,'3k - LOS'!$C$18:$F$18,0))),"",INDEX('3k - LOS'!$C$19:$F$30,MATCH(W22,'3k - LOS'!$B$19:$B$30,0),MATCH(N22,'3k - LOS'!$C$18:$F$18,0)))</f>
        <v/>
      </c>
      <c r="P22" s="25" t="str">
        <f>IF($O22="","",INDEX('3k - 2. závod'!$A:$AB,$O22+5,INDEX('3k - Základní list'!$B:$B,MATCH($N22,'3k - Základní list'!$A:$A,0),1)))</f>
        <v/>
      </c>
      <c r="Q22" s="145" t="str">
        <f>IF($O22="","",INDEX('3k - 2. závod'!$A:$AB,$O22+5,INDEX('3k - Základní list'!$B:$B,MATCH($N22,'3k - Základní list'!$A:$A,0),1)+3))</f>
        <v/>
      </c>
      <c r="R22" s="312"/>
      <c r="S22" s="312"/>
      <c r="T22" s="306"/>
      <c r="U22" s="128" t="str">
        <f t="shared" si="1"/>
        <v/>
      </c>
      <c r="V22" s="128" t="str">
        <f t="shared" si="2"/>
        <v/>
      </c>
      <c r="W22" s="129" t="str">
        <f>IF(ISBLANK(B20),"",B20)</f>
        <v>MO ČRS NOVÉ STRAŠECÍ - MAVER</v>
      </c>
      <c r="X22" s="309"/>
      <c r="Y22" s="312"/>
      <c r="Z22" s="306"/>
      <c r="AA22" s="304"/>
      <c r="AB22" s="95"/>
      <c r="AC22" s="95"/>
      <c r="AD22" s="95"/>
      <c r="AE22" s="96"/>
      <c r="AF22" s="95"/>
      <c r="AG22" s="96"/>
      <c r="AH22" s="95"/>
      <c r="AI22" s="96"/>
      <c r="AJ22" s="95"/>
      <c r="AK22" s="96"/>
      <c r="AL22" s="95"/>
      <c r="AM22" s="96"/>
      <c r="AN22" s="95"/>
      <c r="AO22" s="96"/>
      <c r="AP22" s="95"/>
      <c r="AQ22" s="96"/>
      <c r="AR22" s="95"/>
      <c r="AS22" s="96"/>
      <c r="AT22" s="95"/>
      <c r="AU22" s="96"/>
      <c r="AV22" s="95"/>
      <c r="AW22" s="96"/>
      <c r="AX22" s="95"/>
      <c r="AY22" s="96"/>
      <c r="AZ22" s="95"/>
      <c r="BA22" s="96"/>
      <c r="BB22" s="95"/>
      <c r="BC22" s="96"/>
      <c r="BR22" s="94" t="str">
        <f t="shared" si="3"/>
        <v/>
      </c>
      <c r="BS22" s="94" t="str">
        <f t="shared" si="4"/>
        <v/>
      </c>
    </row>
    <row r="23" spans="1:71" s="94" customFormat="1" ht="25.5" customHeight="1" thickBot="1" x14ac:dyDescent="0.25">
      <c r="A23" s="337"/>
      <c r="B23" s="389"/>
      <c r="C23" s="79" t="str">
        <f>IF(D23="","",INDEX(Soupisky!$H:$H,MATCH(D23,Soupisky!$I:$I,0)))</f>
        <v/>
      </c>
      <c r="D23" s="205"/>
      <c r="E23" s="206"/>
      <c r="F23" s="207" t="str">
        <f>IF(OR(ISNA(MATCH(W23,'3k - LOS'!$B$4:$B$15,0)),ISNA(MATCH(E23,'3k - LOS'!$C$3:$F$3,0))),"",INDEX('3k - LOS'!$C$4:$F$15,MATCH(W23,'3k - LOS'!$B$4:$B$15,0),MATCH(E23,'3k - LOS'!$C$3:$F$3,0)))</f>
        <v/>
      </c>
      <c r="G23" s="26" t="str">
        <f>IF($F23="","",INDEX('3k - 1. závod'!$A:$AB,$F23+5,INDEX('3k - Základní list'!$B:$B,MATCH($E23,'3k - Základní list'!$A:$A,0),1)))</f>
        <v/>
      </c>
      <c r="H23" s="146" t="str">
        <f>IF($F23="","",INDEX('3k - 1. závod'!$A:$AB,$F23+5,INDEX('3k - Základní list'!$B:$B,MATCH($E23,'3k - Základní list'!$A:$A,0),1)+3))</f>
        <v/>
      </c>
      <c r="I23" s="334"/>
      <c r="J23" s="334"/>
      <c r="K23" s="343"/>
      <c r="L23" s="79" t="str">
        <f>IF(M23="","",INDEX(Soupisky!$H:$H,MATCH(M23,Soupisky!$I:$I,0)))</f>
        <v/>
      </c>
      <c r="M23" s="205" t="str">
        <f t="shared" si="0"/>
        <v/>
      </c>
      <c r="N23" s="206"/>
      <c r="O23" s="207" t="str">
        <f>IF(OR(ISNA(MATCH(W23,'3k - LOS'!$B$19:$B$30,0)),ISNA(MATCH(N23,'3k - LOS'!$C$18:$F$18,0))),"",INDEX('3k - LOS'!$C$19:$F$30,MATCH(W23,'3k - LOS'!$B$19:$B$30,0),MATCH(N23,'3k - LOS'!$C$18:$F$18,0)))</f>
        <v/>
      </c>
      <c r="P23" s="26" t="str">
        <f>IF($O23="","",INDEX('3k - 2. závod'!$A:$AB,$O23+5,INDEX('3k - Základní list'!$B:$B,MATCH($N23,'3k - Základní list'!$A:$A,0),1)))</f>
        <v/>
      </c>
      <c r="Q23" s="146" t="str">
        <f>IF($O23="","",INDEX('3k - 2. závod'!$A:$AB,$O23+5,INDEX('3k - Základní list'!$B:$B,MATCH($N23,'3k - Základní list'!$A:$A,0),1)+3))</f>
        <v/>
      </c>
      <c r="R23" s="313"/>
      <c r="S23" s="313"/>
      <c r="T23" s="307"/>
      <c r="U23" s="130" t="str">
        <f t="shared" si="1"/>
        <v/>
      </c>
      <c r="V23" s="130" t="str">
        <f t="shared" si="2"/>
        <v/>
      </c>
      <c r="W23" s="131" t="str">
        <f>IF(ISBLANK(B20),"",B20)</f>
        <v>MO ČRS NOVÉ STRAŠECÍ - MAVER</v>
      </c>
      <c r="X23" s="310"/>
      <c r="Y23" s="313"/>
      <c r="Z23" s="307"/>
      <c r="AA23" s="304"/>
      <c r="AB23" s="95"/>
      <c r="AC23" s="95"/>
      <c r="AD23" s="95"/>
      <c r="AE23" s="96"/>
      <c r="AF23" s="95"/>
      <c r="AG23" s="96"/>
      <c r="AH23" s="95"/>
      <c r="AI23" s="96"/>
      <c r="AJ23" s="95"/>
      <c r="AK23" s="96"/>
      <c r="AL23" s="95"/>
      <c r="AM23" s="96"/>
      <c r="AN23" s="95"/>
      <c r="AO23" s="96"/>
      <c r="AP23" s="95"/>
      <c r="AQ23" s="96"/>
      <c r="AR23" s="95"/>
      <c r="AS23" s="96"/>
      <c r="AT23" s="95"/>
      <c r="AU23" s="96"/>
      <c r="AV23" s="95"/>
      <c r="AW23" s="96"/>
      <c r="AX23" s="95"/>
      <c r="AY23" s="96"/>
      <c r="AZ23" s="95"/>
      <c r="BA23" s="96"/>
      <c r="BB23" s="95"/>
      <c r="BC23" s="96"/>
      <c r="BR23" s="94" t="str">
        <f t="shared" si="3"/>
        <v/>
      </c>
      <c r="BS23" s="94" t="str">
        <f t="shared" si="4"/>
        <v/>
      </c>
    </row>
    <row r="24" spans="1:71" s="94" customFormat="1" ht="25.5" customHeight="1" x14ac:dyDescent="0.2">
      <c r="A24" s="335" t="str">
        <f>IF(INDEX('3k - LOS'!$H$4:$H$15,MATCH(B24,'3k - LOS'!$I$4:$I$15,0),)=0,"",INDEX('3k - LOS'!$H$4:$H$15,MATCH(B24,'3k - LOS'!$I$4:$I$15,0),))</f>
        <v/>
      </c>
      <c r="B24" s="387" t="str">
        <f>'3k - LOS'!$I8</f>
        <v>MO Kolín RIVE</v>
      </c>
      <c r="C24" s="76" t="str">
        <f>IF(D24="","",INDEX(Soupisky!$H:$H,MATCH(D24,Soupisky!$I:$I,0)))</f>
        <v/>
      </c>
      <c r="D24" s="208"/>
      <c r="E24" s="198"/>
      <c r="F24" s="199" t="str">
        <f>IF(OR(ISNA(MATCH(W24,'3k - LOS'!$B$4:$B$15,0)),ISNA(MATCH(E24,'3k - LOS'!$C$3:$F$3,0))),"",INDEX('3k - LOS'!$C$4:$F$15,MATCH(W24,'3k - LOS'!$B$4:$B$15,0),MATCH(E24,'3k - LOS'!$C$3:$F$3,0)))</f>
        <v/>
      </c>
      <c r="G24" s="24" t="str">
        <f>IF($F24="","",INDEX('3k - 1. závod'!$A:$AB,$F24+5,INDEX('3k - Základní list'!$B:$B,MATCH($E24,'3k - Základní list'!$A:$A,0),1)))</f>
        <v/>
      </c>
      <c r="H24" s="144" t="str">
        <f>IF($F24="","",INDEX('3k - 1. závod'!$A:$AB,$F24+5,INDEX('3k - Základní list'!$B:$B,MATCH($E24,'3k - Základní list'!$A:$A,0),1)+3))</f>
        <v/>
      </c>
      <c r="I24" s="332" t="str">
        <f>IF(F24="","",SUM(G24:G27))</f>
        <v/>
      </c>
      <c r="J24" s="332" t="str">
        <f>IF(F24="","",SUM(H24:H27))</f>
        <v/>
      </c>
      <c r="K24" s="341" t="str">
        <f>IF(F24="","",RANK(J24,J:J,1))</f>
        <v/>
      </c>
      <c r="L24" s="76" t="str">
        <f>IF(M24="","",INDEX(Soupisky!$H:$H,MATCH(M24,Soupisky!$I:$I,0)))</f>
        <v/>
      </c>
      <c r="M24" s="208" t="str">
        <f t="shared" ref="M24:M39" si="5">IF(ISBLANK(D24),"",D24)</f>
        <v/>
      </c>
      <c r="N24" s="198"/>
      <c r="O24" s="199" t="str">
        <f>IF(OR(ISNA(MATCH(W24,'3k - LOS'!$B$19:$B$30,0)),ISNA(MATCH(N24,'3k - LOS'!$C$18:$F$18,0))),"",INDEX('3k - LOS'!$C$19:$F$30,MATCH(W24,'3k - LOS'!$B$19:$B$30,0),MATCH(N24,'3k - LOS'!$C$18:$F$18,0)))</f>
        <v/>
      </c>
      <c r="P24" s="24" t="str">
        <f>IF($O24="","",INDEX('3k - 2. závod'!$A:$AB,$O24+5,INDEX('3k - Základní list'!$B:$B,MATCH($N24,'3k - Základní list'!$A:$A,0),1)))</f>
        <v/>
      </c>
      <c r="Q24" s="144" t="str">
        <f>IF($O24="","",INDEX('3k - 2. závod'!$A:$AB,$O24+5,INDEX('3k - Základní list'!$B:$B,MATCH($N24,'3k - Základní list'!$A:$A,0),1)+3))</f>
        <v/>
      </c>
      <c r="R24" s="311" t="str">
        <f>IF(O24="","",SUM(P24:P27))</f>
        <v/>
      </c>
      <c r="S24" s="311" t="str">
        <f>IF(O24="","",SUM(Q24:Q27))</f>
        <v/>
      </c>
      <c r="T24" s="305" t="str">
        <f>IF(O24="","",RANK(S24,S:S,1))</f>
        <v/>
      </c>
      <c r="U24" s="126" t="str">
        <f t="shared" ref="U24:U39" si="6">CONCATENATE(E24,F24)</f>
        <v/>
      </c>
      <c r="V24" s="126" t="str">
        <f t="shared" ref="V24:V39" si="7">CONCATENATE(N24,O24)</f>
        <v/>
      </c>
      <c r="W24" s="127" t="str">
        <f>IF(ISBLANK(B24),"",B24)</f>
        <v>MO Kolín RIVE</v>
      </c>
      <c r="X24" s="308" t="str">
        <f>IF(O24="","",SUM(I24,R24))</f>
        <v/>
      </c>
      <c r="Y24" s="311" t="str">
        <f>IF(O24="","",SUM(S24,J24))</f>
        <v/>
      </c>
      <c r="Z24" s="305" t="str">
        <f>IF(O24="","",RANK(Y24,Y:Y,1))</f>
        <v/>
      </c>
      <c r="AA24" s="304">
        <f>IF(AND(D24="",D25="",D26="",D27=""), 0, 1)</f>
        <v>0</v>
      </c>
      <c r="AB24" s="95"/>
      <c r="AC24" s="95"/>
      <c r="AD24" s="95"/>
      <c r="AE24" s="98"/>
      <c r="AF24" s="95"/>
      <c r="AG24" s="98"/>
      <c r="AH24" s="95"/>
      <c r="AI24" s="98"/>
      <c r="AJ24" s="95"/>
      <c r="AK24" s="98"/>
      <c r="AL24" s="95"/>
      <c r="AM24" s="98"/>
      <c r="AN24" s="95"/>
      <c r="AO24" s="98"/>
      <c r="AP24" s="95"/>
      <c r="AQ24" s="98"/>
      <c r="AR24" s="95"/>
      <c r="AS24" s="98"/>
      <c r="AT24" s="95"/>
      <c r="AU24" s="98"/>
      <c r="AV24" s="95"/>
      <c r="AW24" s="98"/>
      <c r="AX24" s="95"/>
      <c r="AY24" s="98"/>
      <c r="AZ24" s="95"/>
      <c r="BA24" s="98"/>
      <c r="BB24" s="95"/>
      <c r="BC24" s="98"/>
      <c r="BR24" s="94" t="str">
        <f t="shared" ref="BR24:BR39" si="8">CONCATENATE(E24,F24)</f>
        <v/>
      </c>
      <c r="BS24" s="94" t="str">
        <f t="shared" ref="BS24:BS39" si="9">CONCATENATE(N24,O24)</f>
        <v/>
      </c>
    </row>
    <row r="25" spans="1:71" s="94" customFormat="1" ht="25.5" customHeight="1" x14ac:dyDescent="0.2">
      <c r="A25" s="336"/>
      <c r="B25" s="388"/>
      <c r="C25" s="77" t="str">
        <f>IF(D25="","",INDEX(Soupisky!$H:$H,MATCH(D25,Soupisky!$I:$I,0)))</f>
        <v/>
      </c>
      <c r="D25" s="200"/>
      <c r="E25" s="201"/>
      <c r="F25" s="202" t="str">
        <f>IF(OR(ISNA(MATCH(W25,'3k - LOS'!$B$4:$B$15,0)),ISNA(MATCH(E25,'3k - LOS'!$C$3:$F$3,0))),"",INDEX('3k - LOS'!$C$4:$F$15,MATCH(W25,'3k - LOS'!$B$4:$B$15,0),MATCH(E25,'3k - LOS'!$C$3:$F$3,0)))</f>
        <v/>
      </c>
      <c r="G25" s="25" t="str">
        <f>IF($F25="","",INDEX('3k - 1. závod'!$A:$AB,$F25+5,INDEX('3k - Základní list'!$B:$B,MATCH($E25,'3k - Základní list'!$A:$A,0),1)))</f>
        <v/>
      </c>
      <c r="H25" s="145" t="str">
        <f>IF($F25="","",INDEX('3k - 1. závod'!$A:$AB,$F25+5,INDEX('3k - Základní list'!$B:$B,MATCH($E25,'3k - Základní list'!$A:$A,0),1)+3))</f>
        <v/>
      </c>
      <c r="I25" s="333"/>
      <c r="J25" s="333"/>
      <c r="K25" s="342"/>
      <c r="L25" s="77" t="str">
        <f>IF(M25="","",INDEX(Soupisky!$H:$H,MATCH(M25,Soupisky!$I:$I,0)))</f>
        <v/>
      </c>
      <c r="M25" s="200" t="str">
        <f t="shared" si="5"/>
        <v/>
      </c>
      <c r="N25" s="201"/>
      <c r="O25" s="202" t="str">
        <f>IF(OR(ISNA(MATCH(W25,'3k - LOS'!$B$19:$B$30,0)),ISNA(MATCH(N25,'3k - LOS'!$C$18:$F$18,0))),"",INDEX('3k - LOS'!$C$19:$F$30,MATCH(W25,'3k - LOS'!$B$19:$B$30,0),MATCH(N25,'3k - LOS'!$C$18:$F$18,0)))</f>
        <v/>
      </c>
      <c r="P25" s="25" t="str">
        <f>IF($O25="","",INDEX('3k - 2. závod'!$A:$AB,$O25+5,INDEX('3k - Základní list'!$B:$B,MATCH($N25,'3k - Základní list'!$A:$A,0),1)))</f>
        <v/>
      </c>
      <c r="Q25" s="145" t="str">
        <f>IF($O25="","",INDEX('3k - 2. závod'!$A:$AB,$O25+5,INDEX('3k - Základní list'!$B:$B,MATCH($N25,'3k - Základní list'!$A:$A,0),1)+3))</f>
        <v/>
      </c>
      <c r="R25" s="312"/>
      <c r="S25" s="312"/>
      <c r="T25" s="306"/>
      <c r="U25" s="128" t="str">
        <f t="shared" si="6"/>
        <v/>
      </c>
      <c r="V25" s="128" t="str">
        <f t="shared" si="7"/>
        <v/>
      </c>
      <c r="W25" s="129" t="str">
        <f>IF(ISBLANK(B24),"",B24)</f>
        <v>MO Kolín RIVE</v>
      </c>
      <c r="X25" s="309"/>
      <c r="Y25" s="312"/>
      <c r="Z25" s="306"/>
      <c r="AA25" s="304"/>
      <c r="AB25" s="95"/>
      <c r="AC25" s="117"/>
      <c r="AD25" s="95"/>
      <c r="AE25" s="98"/>
      <c r="AF25" s="95"/>
      <c r="AG25" s="98"/>
      <c r="AH25" s="95"/>
      <c r="AI25" s="98"/>
      <c r="AJ25" s="95"/>
      <c r="AK25" s="98"/>
      <c r="AL25" s="95"/>
      <c r="AM25" s="98"/>
      <c r="AN25" s="95"/>
      <c r="AO25" s="98"/>
      <c r="AP25" s="95"/>
      <c r="AQ25" s="98"/>
      <c r="AR25" s="95"/>
      <c r="AS25" s="98"/>
      <c r="AT25" s="95"/>
      <c r="AU25" s="98"/>
      <c r="AV25" s="95"/>
      <c r="AW25" s="98"/>
      <c r="AX25" s="95"/>
      <c r="AY25" s="98"/>
      <c r="AZ25" s="95"/>
      <c r="BA25" s="98"/>
      <c r="BB25" s="95"/>
      <c r="BC25" s="98"/>
      <c r="BR25" s="94" t="str">
        <f t="shared" si="8"/>
        <v/>
      </c>
      <c r="BS25" s="94" t="str">
        <f t="shared" si="9"/>
        <v/>
      </c>
    </row>
    <row r="26" spans="1:71" s="94" customFormat="1" ht="25.5" customHeight="1" x14ac:dyDescent="0.2">
      <c r="A26" s="336"/>
      <c r="B26" s="388"/>
      <c r="C26" s="78" t="str">
        <f>IF(D26="","",INDEX(Soupisky!$H:$H,MATCH(D26,Soupisky!$I:$I,0)))</f>
        <v/>
      </c>
      <c r="D26" s="200"/>
      <c r="E26" s="203"/>
      <c r="F26" s="204" t="str">
        <f>IF(OR(ISNA(MATCH(W26,'3k - LOS'!$B$4:$B$15,0)),ISNA(MATCH(E26,'3k - LOS'!$C$3:$F$3,0))),"",INDEX('3k - LOS'!$C$4:$F$15,MATCH(W26,'3k - LOS'!$B$4:$B$15,0),MATCH(E26,'3k - LOS'!$C$3:$F$3,0)))</f>
        <v/>
      </c>
      <c r="G26" s="25" t="str">
        <f>IF($F26="","",INDEX('3k - 1. závod'!$A:$AB,$F26+5,INDEX('3k - Základní list'!$B:$B,MATCH($E26,'3k - Základní list'!$A:$A,0),1)))</f>
        <v/>
      </c>
      <c r="H26" s="145" t="str">
        <f>IF($F26="","",INDEX('3k - 1. závod'!$A:$AB,$F26+5,INDEX('3k - Základní list'!$B:$B,MATCH($E26,'3k - Základní list'!$A:$A,0),1)+3))</f>
        <v/>
      </c>
      <c r="I26" s="333"/>
      <c r="J26" s="333"/>
      <c r="K26" s="342"/>
      <c r="L26" s="78" t="str">
        <f>IF(M26="","",INDEX(Soupisky!$H:$H,MATCH(M26,Soupisky!$I:$I,0)))</f>
        <v/>
      </c>
      <c r="M26" s="200" t="str">
        <f t="shared" si="5"/>
        <v/>
      </c>
      <c r="N26" s="203"/>
      <c r="O26" s="204" t="str">
        <f>IF(OR(ISNA(MATCH(W26,'3k - LOS'!$B$19:$B$30,0)),ISNA(MATCH(N26,'3k - LOS'!$C$18:$F$18,0))),"",INDEX('3k - LOS'!$C$19:$F$30,MATCH(W26,'3k - LOS'!$B$19:$B$30,0),MATCH(N26,'3k - LOS'!$C$18:$F$18,0)))</f>
        <v/>
      </c>
      <c r="P26" s="25" t="str">
        <f>IF($O26="","",INDEX('3k - 2. závod'!$A:$AB,$O26+5,INDEX('3k - Základní list'!$B:$B,MATCH($N26,'3k - Základní list'!$A:$A,0),1)))</f>
        <v/>
      </c>
      <c r="Q26" s="145" t="str">
        <f>IF($O26="","",INDEX('3k - 2. závod'!$A:$AB,$O26+5,INDEX('3k - Základní list'!$B:$B,MATCH($N26,'3k - Základní list'!$A:$A,0),1)+3))</f>
        <v/>
      </c>
      <c r="R26" s="312"/>
      <c r="S26" s="312"/>
      <c r="T26" s="306"/>
      <c r="U26" s="128" t="str">
        <f t="shared" si="6"/>
        <v/>
      </c>
      <c r="V26" s="128" t="str">
        <f t="shared" si="7"/>
        <v/>
      </c>
      <c r="W26" s="129" t="str">
        <f>IF(ISBLANK(B24),"",B24)</f>
        <v>MO Kolín RIVE</v>
      </c>
      <c r="X26" s="309"/>
      <c r="Y26" s="312"/>
      <c r="Z26" s="306"/>
      <c r="AA26" s="304"/>
      <c r="AB26" s="95"/>
      <c r="AC26" s="95"/>
      <c r="AD26" s="95"/>
      <c r="AE26" s="98"/>
      <c r="AF26" s="95"/>
      <c r="AG26" s="98"/>
      <c r="AH26" s="95"/>
      <c r="AI26" s="98"/>
      <c r="AJ26" s="95"/>
      <c r="AK26" s="98"/>
      <c r="AL26" s="95"/>
      <c r="AM26" s="98"/>
      <c r="AN26" s="95"/>
      <c r="AO26" s="98"/>
      <c r="AP26" s="95"/>
      <c r="AQ26" s="98"/>
      <c r="AR26" s="95"/>
      <c r="AS26" s="98"/>
      <c r="AT26" s="95"/>
      <c r="AU26" s="98"/>
      <c r="AV26" s="95"/>
      <c r="AW26" s="98"/>
      <c r="AX26" s="95"/>
      <c r="AY26" s="98"/>
      <c r="AZ26" s="95"/>
      <c r="BA26" s="98"/>
      <c r="BB26" s="95"/>
      <c r="BC26" s="98"/>
      <c r="BR26" s="94" t="str">
        <f t="shared" si="8"/>
        <v/>
      </c>
      <c r="BS26" s="94" t="str">
        <f t="shared" si="9"/>
        <v/>
      </c>
    </row>
    <row r="27" spans="1:71" s="94" customFormat="1" ht="25.5" customHeight="1" thickBot="1" x14ac:dyDescent="0.25">
      <c r="A27" s="337"/>
      <c r="B27" s="389"/>
      <c r="C27" s="79" t="str">
        <f>IF(D27="","",INDEX(Soupisky!$H:$H,MATCH(D27,Soupisky!$I:$I,0)))</f>
        <v/>
      </c>
      <c r="D27" s="205"/>
      <c r="E27" s="206"/>
      <c r="F27" s="207" t="str">
        <f>IF(OR(ISNA(MATCH(W27,'3k - LOS'!$B$4:$B$15,0)),ISNA(MATCH(E27,'3k - LOS'!$C$3:$F$3,0))),"",INDEX('3k - LOS'!$C$4:$F$15,MATCH(W27,'3k - LOS'!$B$4:$B$15,0),MATCH(E27,'3k - LOS'!$C$3:$F$3,0)))</f>
        <v/>
      </c>
      <c r="G27" s="26" t="str">
        <f>IF($F27="","",INDEX('3k - 1. závod'!$A:$AB,$F27+5,INDEX('3k - Základní list'!$B:$B,MATCH($E27,'3k - Základní list'!$A:$A,0),1)))</f>
        <v/>
      </c>
      <c r="H27" s="146" t="str">
        <f>IF($F27="","",INDEX('3k - 1. závod'!$A:$AB,$F27+5,INDEX('3k - Základní list'!$B:$B,MATCH($E27,'3k - Základní list'!$A:$A,0),1)+3))</f>
        <v/>
      </c>
      <c r="I27" s="334"/>
      <c r="J27" s="334"/>
      <c r="K27" s="343"/>
      <c r="L27" s="79" t="str">
        <f>IF(M27="","",INDEX(Soupisky!$H:$H,MATCH(M27,Soupisky!$I:$I,0)))</f>
        <v/>
      </c>
      <c r="M27" s="205" t="str">
        <f t="shared" si="5"/>
        <v/>
      </c>
      <c r="N27" s="206"/>
      <c r="O27" s="207" t="str">
        <f>IF(OR(ISNA(MATCH(W27,'3k - LOS'!$B$19:$B$30,0)),ISNA(MATCH(N27,'3k - LOS'!$C$18:$F$18,0))),"",INDEX('3k - LOS'!$C$19:$F$30,MATCH(W27,'3k - LOS'!$B$19:$B$30,0),MATCH(N27,'3k - LOS'!$C$18:$F$18,0)))</f>
        <v/>
      </c>
      <c r="P27" s="26" t="str">
        <f>IF($O27="","",INDEX('3k - 2. závod'!$A:$AB,$O27+5,INDEX('3k - Základní list'!$B:$B,MATCH($N27,'3k - Základní list'!$A:$A,0),1)))</f>
        <v/>
      </c>
      <c r="Q27" s="146" t="str">
        <f>IF($O27="","",INDEX('3k - 2. závod'!$A:$AB,$O27+5,INDEX('3k - Základní list'!$B:$B,MATCH($N27,'3k - Základní list'!$A:$A,0),1)+3))</f>
        <v/>
      </c>
      <c r="R27" s="313"/>
      <c r="S27" s="313"/>
      <c r="T27" s="307"/>
      <c r="U27" s="130" t="str">
        <f t="shared" si="6"/>
        <v/>
      </c>
      <c r="V27" s="130" t="str">
        <f t="shared" si="7"/>
        <v/>
      </c>
      <c r="W27" s="131" t="str">
        <f>IF(ISBLANK(B24),"",B24)</f>
        <v>MO Kolín RIVE</v>
      </c>
      <c r="X27" s="310"/>
      <c r="Y27" s="313"/>
      <c r="Z27" s="307"/>
      <c r="AA27" s="304"/>
      <c r="AB27" s="95"/>
      <c r="AC27" s="95"/>
      <c r="AD27" s="95"/>
      <c r="AE27" s="98"/>
      <c r="AF27" s="95"/>
      <c r="AG27" s="98"/>
      <c r="AH27" s="95"/>
      <c r="AI27" s="98"/>
      <c r="AJ27" s="95"/>
      <c r="AK27" s="98"/>
      <c r="AL27" s="95"/>
      <c r="AM27" s="98"/>
      <c r="AN27" s="95"/>
      <c r="AO27" s="98"/>
      <c r="AP27" s="95"/>
      <c r="AQ27" s="98"/>
      <c r="AR27" s="95"/>
      <c r="AS27" s="98"/>
      <c r="AT27" s="95"/>
      <c r="AU27" s="98"/>
      <c r="AV27" s="95"/>
      <c r="AW27" s="98"/>
      <c r="AX27" s="95"/>
      <c r="AY27" s="98"/>
      <c r="AZ27" s="95"/>
      <c r="BA27" s="98"/>
      <c r="BB27" s="95"/>
      <c r="BC27" s="98"/>
      <c r="BR27" s="94" t="str">
        <f t="shared" si="8"/>
        <v/>
      </c>
      <c r="BS27" s="94" t="str">
        <f t="shared" si="9"/>
        <v/>
      </c>
    </row>
    <row r="28" spans="1:71" s="94" customFormat="1" ht="25.5" customHeight="1" x14ac:dyDescent="0.2">
      <c r="A28" s="335" t="str">
        <f>IF(INDEX('3k - LOS'!$H$4:$H$15,MATCH(B28,'3k - LOS'!$I$4:$I$15,0),)=0,"",INDEX('3k - LOS'!$H$4:$H$15,MATCH(B28,'3k - LOS'!$I$4:$I$15,0),))</f>
        <v/>
      </c>
      <c r="B28" s="387" t="str">
        <f>'3k - LOS'!$I9</f>
        <v>ČRS MIVARDI CZ Mohelnice</v>
      </c>
      <c r="C28" s="76" t="str">
        <f>IF(D28="","",INDEX(Soupisky!$H:$H,MATCH(D28,Soupisky!$I:$I,0)))</f>
        <v/>
      </c>
      <c r="D28" s="208"/>
      <c r="E28" s="198"/>
      <c r="F28" s="199" t="str">
        <f>IF(OR(ISNA(MATCH(W28,'3k - LOS'!$B$4:$B$15,0)),ISNA(MATCH(E28,'3k - LOS'!$C$3:$F$3,0))),"",INDEX('3k - LOS'!$C$4:$F$15,MATCH(W28,'3k - LOS'!$B$4:$B$15,0),MATCH(E28,'3k - LOS'!$C$3:$F$3,0)))</f>
        <v/>
      </c>
      <c r="G28" s="24" t="str">
        <f>IF($F28="","",INDEX('3k - 1. závod'!$A:$AB,$F28+5,INDEX('3k - Základní list'!$B:$B,MATCH($E28,'3k - Základní list'!$A:$A,0),1)))</f>
        <v/>
      </c>
      <c r="H28" s="144" t="str">
        <f>IF($F28="","",INDEX('3k - 1. závod'!$A:$AB,$F28+5,INDEX('3k - Základní list'!$B:$B,MATCH($E28,'3k - Základní list'!$A:$A,0),1)+3))</f>
        <v/>
      </c>
      <c r="I28" s="332" t="str">
        <f>IF(F28="","",SUM(G28:G31))</f>
        <v/>
      </c>
      <c r="J28" s="332" t="str">
        <f>IF(F28="","",SUM(H28:H31))</f>
        <v/>
      </c>
      <c r="K28" s="341" t="str">
        <f>IF(F28="","",RANK(J28,J:J,1))</f>
        <v/>
      </c>
      <c r="L28" s="76" t="str">
        <f>IF(M28="","",INDEX(Soupisky!$H:$H,MATCH(M28,Soupisky!$I:$I,0)))</f>
        <v/>
      </c>
      <c r="M28" s="208" t="str">
        <f t="shared" si="5"/>
        <v/>
      </c>
      <c r="N28" s="198"/>
      <c r="O28" s="199" t="str">
        <f>IF(OR(ISNA(MATCH(W28,'3k - LOS'!$B$19:$B$30,0)),ISNA(MATCH(N28,'3k - LOS'!$C$18:$F$18,0))),"",INDEX('3k - LOS'!$C$19:$F$30,MATCH(W28,'3k - LOS'!$B$19:$B$30,0),MATCH(N28,'3k - LOS'!$C$18:$F$18,0)))</f>
        <v/>
      </c>
      <c r="P28" s="24" t="str">
        <f>IF($O28="","",INDEX('3k - 2. závod'!$A:$AB,$O28+5,INDEX('3k - Základní list'!$B:$B,MATCH($N28,'3k - Základní list'!$A:$A,0),1)))</f>
        <v/>
      </c>
      <c r="Q28" s="144" t="str">
        <f>IF($O28="","",INDEX('3k - 2. závod'!$A:$AB,$O28+5,INDEX('3k - Základní list'!$B:$B,MATCH($N28,'3k - Základní list'!$A:$A,0),1)+3))</f>
        <v/>
      </c>
      <c r="R28" s="311" t="str">
        <f>IF(O28="","",SUM(P28:P31))</f>
        <v/>
      </c>
      <c r="S28" s="311" t="str">
        <f>IF(O28="","",SUM(Q28:Q31))</f>
        <v/>
      </c>
      <c r="T28" s="305" t="str">
        <f>IF(O28="","",RANK(S28,S:S,1))</f>
        <v/>
      </c>
      <c r="U28" s="126" t="str">
        <f t="shared" si="6"/>
        <v/>
      </c>
      <c r="V28" s="126" t="str">
        <f t="shared" si="7"/>
        <v/>
      </c>
      <c r="W28" s="127" t="str">
        <f>IF(ISBLANK(B28),"",B28)</f>
        <v>ČRS MIVARDI CZ Mohelnice</v>
      </c>
      <c r="X28" s="308" t="str">
        <f>IF(O28="","",SUM(I28,R28))</f>
        <v/>
      </c>
      <c r="Y28" s="311" t="str">
        <f>IF(O28="","",SUM(S28,J28))</f>
        <v/>
      </c>
      <c r="Z28" s="305" t="str">
        <f>IF(O28="","",RANK(Y28,Y:Y,1))</f>
        <v/>
      </c>
      <c r="AA28" s="304">
        <f>IF(AND(D28="",D29="",D30="",D31=""), 0, 1)</f>
        <v>0</v>
      </c>
      <c r="AB28" s="99"/>
      <c r="AC28" s="99"/>
      <c r="AD28" s="99"/>
      <c r="AE28" s="86"/>
      <c r="AF28" s="99"/>
      <c r="AG28" s="86"/>
      <c r="AH28" s="99"/>
      <c r="AI28" s="86"/>
      <c r="AJ28" s="99"/>
      <c r="AK28" s="86"/>
      <c r="AL28" s="99"/>
      <c r="AM28" s="86"/>
      <c r="AN28" s="99"/>
      <c r="AO28" s="86"/>
      <c r="AP28" s="99"/>
      <c r="AQ28" s="86"/>
      <c r="AR28" s="99"/>
      <c r="AS28" s="86"/>
      <c r="AT28" s="99"/>
      <c r="AU28" s="86"/>
      <c r="AV28" s="99"/>
      <c r="AW28" s="86"/>
      <c r="AX28" s="99"/>
      <c r="AY28" s="86"/>
      <c r="AZ28" s="99"/>
      <c r="BA28" s="86"/>
      <c r="BB28" s="99"/>
      <c r="BC28" s="86"/>
      <c r="BR28" s="94" t="str">
        <f t="shared" si="8"/>
        <v/>
      </c>
      <c r="BS28" s="94" t="str">
        <f t="shared" si="9"/>
        <v/>
      </c>
    </row>
    <row r="29" spans="1:71" s="94" customFormat="1" ht="25.5" customHeight="1" x14ac:dyDescent="0.2">
      <c r="A29" s="336"/>
      <c r="B29" s="388"/>
      <c r="C29" s="77" t="str">
        <f>IF(D29="","",INDEX(Soupisky!$H:$H,MATCH(D29,Soupisky!$I:$I,0)))</f>
        <v/>
      </c>
      <c r="D29" s="200"/>
      <c r="E29" s="201"/>
      <c r="F29" s="202" t="str">
        <f>IF(OR(ISNA(MATCH(W29,'3k - LOS'!$B$4:$B$15,0)),ISNA(MATCH(E29,'3k - LOS'!$C$3:$F$3,0))),"",INDEX('3k - LOS'!$C$4:$F$15,MATCH(W29,'3k - LOS'!$B$4:$B$15,0),MATCH(E29,'3k - LOS'!$C$3:$F$3,0)))</f>
        <v/>
      </c>
      <c r="G29" s="25" t="str">
        <f>IF($F29="","",INDEX('3k - 1. závod'!$A:$AB,$F29+5,INDEX('3k - Základní list'!$B:$B,MATCH($E29,'3k - Základní list'!$A:$A,0),1)))</f>
        <v/>
      </c>
      <c r="H29" s="145" t="str">
        <f>IF($F29="","",INDEX('3k - 1. závod'!$A:$AB,$F29+5,INDEX('3k - Základní list'!$B:$B,MATCH($E29,'3k - Základní list'!$A:$A,0),1)+3))</f>
        <v/>
      </c>
      <c r="I29" s="333"/>
      <c r="J29" s="333"/>
      <c r="K29" s="342"/>
      <c r="L29" s="77" t="str">
        <f>IF(M29="","",INDEX(Soupisky!$H:$H,MATCH(M29,Soupisky!$I:$I,0)))</f>
        <v/>
      </c>
      <c r="M29" s="200" t="str">
        <f t="shared" si="5"/>
        <v/>
      </c>
      <c r="N29" s="201"/>
      <c r="O29" s="202" t="str">
        <f>IF(OR(ISNA(MATCH(W29,'3k - LOS'!$B$19:$B$30,0)),ISNA(MATCH(N29,'3k - LOS'!$C$18:$F$18,0))),"",INDEX('3k - LOS'!$C$19:$F$30,MATCH(W29,'3k - LOS'!$B$19:$B$30,0),MATCH(N29,'3k - LOS'!$C$18:$F$18,0)))</f>
        <v/>
      </c>
      <c r="P29" s="25" t="str">
        <f>IF($O29="","",INDEX('3k - 2. závod'!$A:$AB,$O29+5,INDEX('3k - Základní list'!$B:$B,MATCH($N29,'3k - Základní list'!$A:$A,0),1)))</f>
        <v/>
      </c>
      <c r="Q29" s="145" t="str">
        <f>IF($O29="","",INDEX('3k - 2. závod'!$A:$AB,$O29+5,INDEX('3k - Základní list'!$B:$B,MATCH($N29,'3k - Základní list'!$A:$A,0),1)+3))</f>
        <v/>
      </c>
      <c r="R29" s="312"/>
      <c r="S29" s="312"/>
      <c r="T29" s="306"/>
      <c r="U29" s="128" t="str">
        <f t="shared" si="6"/>
        <v/>
      </c>
      <c r="V29" s="128" t="str">
        <f t="shared" si="7"/>
        <v/>
      </c>
      <c r="W29" s="129" t="str">
        <f>IF(ISBLANK(B28),"",B28)</f>
        <v>ČRS MIVARDI CZ Mohelnice</v>
      </c>
      <c r="X29" s="309"/>
      <c r="Y29" s="312"/>
      <c r="Z29" s="306"/>
      <c r="AA29" s="304"/>
      <c r="AB29" s="99"/>
      <c r="AC29" s="99"/>
      <c r="AD29" s="99"/>
      <c r="AE29" s="86"/>
      <c r="AF29" s="99"/>
      <c r="AG29" s="86"/>
      <c r="AH29" s="99"/>
      <c r="AI29" s="86"/>
      <c r="AJ29" s="99"/>
      <c r="AK29" s="86"/>
      <c r="AL29" s="99"/>
      <c r="AM29" s="86"/>
      <c r="AN29" s="99"/>
      <c r="AO29" s="86"/>
      <c r="AP29" s="99"/>
      <c r="AQ29" s="86"/>
      <c r="AR29" s="99"/>
      <c r="AS29" s="86"/>
      <c r="AT29" s="99"/>
      <c r="AU29" s="86"/>
      <c r="AV29" s="99"/>
      <c r="AW29" s="86"/>
      <c r="AX29" s="99"/>
      <c r="AY29" s="86"/>
      <c r="AZ29" s="99"/>
      <c r="BA29" s="86"/>
      <c r="BB29" s="99"/>
      <c r="BC29" s="86"/>
      <c r="BR29" s="94" t="str">
        <f t="shared" si="8"/>
        <v/>
      </c>
      <c r="BS29" s="94" t="str">
        <f t="shared" si="9"/>
        <v/>
      </c>
    </row>
    <row r="30" spans="1:71" s="94" customFormat="1" ht="25.5" customHeight="1" x14ac:dyDescent="0.2">
      <c r="A30" s="336"/>
      <c r="B30" s="388"/>
      <c r="C30" s="78" t="str">
        <f>IF(D30="","",INDEX(Soupisky!$H:$H,MATCH(D30,Soupisky!$I:$I,0)))</f>
        <v/>
      </c>
      <c r="D30" s="200"/>
      <c r="E30" s="203"/>
      <c r="F30" s="204" t="str">
        <f>IF(OR(ISNA(MATCH(W30,'3k - LOS'!$B$4:$B$15,0)),ISNA(MATCH(E30,'3k - LOS'!$C$3:$F$3,0))),"",INDEX('3k - LOS'!$C$4:$F$15,MATCH(W30,'3k - LOS'!$B$4:$B$15,0),MATCH(E30,'3k - LOS'!$C$3:$F$3,0)))</f>
        <v/>
      </c>
      <c r="G30" s="25" t="str">
        <f>IF($F30="","",INDEX('3k - 1. závod'!$A:$AB,$F30+5,INDEX('3k - Základní list'!$B:$B,MATCH($E30,'3k - Základní list'!$A:$A,0),1)))</f>
        <v/>
      </c>
      <c r="H30" s="145" t="str">
        <f>IF($F30="","",INDEX('3k - 1. závod'!$A:$AB,$F30+5,INDEX('3k - Základní list'!$B:$B,MATCH($E30,'3k - Základní list'!$A:$A,0),1)+3))</f>
        <v/>
      </c>
      <c r="I30" s="333"/>
      <c r="J30" s="333"/>
      <c r="K30" s="342"/>
      <c r="L30" s="78" t="str">
        <f>IF(M30="","",INDEX(Soupisky!$H:$H,MATCH(M30,Soupisky!$I:$I,0)))</f>
        <v/>
      </c>
      <c r="M30" s="200" t="str">
        <f t="shared" si="5"/>
        <v/>
      </c>
      <c r="N30" s="203"/>
      <c r="O30" s="204" t="str">
        <f>IF(OR(ISNA(MATCH(W30,'3k - LOS'!$B$19:$B$30,0)),ISNA(MATCH(N30,'3k - LOS'!$C$18:$F$18,0))),"",INDEX('3k - LOS'!$C$19:$F$30,MATCH(W30,'3k - LOS'!$B$19:$B$30,0),MATCH(N30,'3k - LOS'!$C$18:$F$18,0)))</f>
        <v/>
      </c>
      <c r="P30" s="25" t="str">
        <f>IF($O30="","",INDEX('3k - 2. závod'!$A:$AB,$O30+5,INDEX('3k - Základní list'!$B:$B,MATCH($N30,'3k - Základní list'!$A:$A,0),1)))</f>
        <v/>
      </c>
      <c r="Q30" s="145" t="str">
        <f>IF($O30="","",INDEX('3k - 2. závod'!$A:$AB,$O30+5,INDEX('3k - Základní list'!$B:$B,MATCH($N30,'3k - Základní list'!$A:$A,0),1)+3))</f>
        <v/>
      </c>
      <c r="R30" s="312"/>
      <c r="S30" s="312"/>
      <c r="T30" s="306"/>
      <c r="U30" s="128" t="str">
        <f t="shared" si="6"/>
        <v/>
      </c>
      <c r="V30" s="128" t="str">
        <f t="shared" si="7"/>
        <v/>
      </c>
      <c r="W30" s="129" t="str">
        <f>IF(ISBLANK(B28),"",B28)</f>
        <v>ČRS MIVARDI CZ Mohelnice</v>
      </c>
      <c r="X30" s="309"/>
      <c r="Y30" s="312"/>
      <c r="Z30" s="306"/>
      <c r="AA30" s="304"/>
      <c r="AB30" s="99"/>
      <c r="AC30" s="99"/>
      <c r="AD30" s="99"/>
      <c r="AE30" s="86"/>
      <c r="AF30" s="99"/>
      <c r="AG30" s="86"/>
      <c r="AH30" s="99"/>
      <c r="AI30" s="86"/>
      <c r="AJ30" s="99"/>
      <c r="AK30" s="86"/>
      <c r="AL30" s="99"/>
      <c r="AM30" s="86"/>
      <c r="AN30" s="99"/>
      <c r="AO30" s="86"/>
      <c r="AP30" s="99"/>
      <c r="AQ30" s="86"/>
      <c r="AR30" s="99"/>
      <c r="AS30" s="86"/>
      <c r="AT30" s="99"/>
      <c r="AU30" s="86"/>
      <c r="AV30" s="99"/>
      <c r="AW30" s="86"/>
      <c r="AX30" s="99"/>
      <c r="AY30" s="86"/>
      <c r="AZ30" s="99"/>
      <c r="BA30" s="86"/>
      <c r="BB30" s="99"/>
      <c r="BC30" s="86"/>
      <c r="BR30" s="94" t="str">
        <f t="shared" si="8"/>
        <v/>
      </c>
      <c r="BS30" s="94" t="str">
        <f t="shared" si="9"/>
        <v/>
      </c>
    </row>
    <row r="31" spans="1:71" s="94" customFormat="1" ht="25.5" customHeight="1" thickBot="1" x14ac:dyDescent="0.25">
      <c r="A31" s="337"/>
      <c r="B31" s="389"/>
      <c r="C31" s="79" t="str">
        <f>IF(D31="","",INDEX(Soupisky!$H:$H,MATCH(D31,Soupisky!$I:$I,0)))</f>
        <v/>
      </c>
      <c r="D31" s="205"/>
      <c r="E31" s="206"/>
      <c r="F31" s="207" t="str">
        <f>IF(OR(ISNA(MATCH(W31,'3k - LOS'!$B$4:$B$15,0)),ISNA(MATCH(E31,'3k - LOS'!$C$3:$F$3,0))),"",INDEX('3k - LOS'!$C$4:$F$15,MATCH(W31,'3k - LOS'!$B$4:$B$15,0),MATCH(E31,'3k - LOS'!$C$3:$F$3,0)))</f>
        <v/>
      </c>
      <c r="G31" s="26" t="str">
        <f>IF($F31="","",INDEX('3k - 1. závod'!$A:$AB,$F31+5,INDEX('3k - Základní list'!$B:$B,MATCH($E31,'3k - Základní list'!$A:$A,0),1)))</f>
        <v/>
      </c>
      <c r="H31" s="146" t="str">
        <f>IF($F31="","",INDEX('3k - 1. závod'!$A:$AB,$F31+5,INDEX('3k - Základní list'!$B:$B,MATCH($E31,'3k - Základní list'!$A:$A,0),1)+3))</f>
        <v/>
      </c>
      <c r="I31" s="334"/>
      <c r="J31" s="334"/>
      <c r="K31" s="343"/>
      <c r="L31" s="79" t="str">
        <f>IF(M31="","",INDEX(Soupisky!$H:$H,MATCH(M31,Soupisky!$I:$I,0)))</f>
        <v/>
      </c>
      <c r="M31" s="205" t="str">
        <f t="shared" si="5"/>
        <v/>
      </c>
      <c r="N31" s="206"/>
      <c r="O31" s="207" t="str">
        <f>IF(OR(ISNA(MATCH(W31,'3k - LOS'!$B$19:$B$30,0)),ISNA(MATCH(N31,'3k - LOS'!$C$18:$F$18,0))),"",INDEX('3k - LOS'!$C$19:$F$30,MATCH(W31,'3k - LOS'!$B$19:$B$30,0),MATCH(N31,'3k - LOS'!$C$18:$F$18,0)))</f>
        <v/>
      </c>
      <c r="P31" s="26" t="str">
        <f>IF($O31="","",INDEX('3k - 2. závod'!$A:$AB,$O31+5,INDEX('3k - Základní list'!$B:$B,MATCH($N31,'3k - Základní list'!$A:$A,0),1)))</f>
        <v/>
      </c>
      <c r="Q31" s="146" t="str">
        <f>IF($O31="","",INDEX('3k - 2. závod'!$A:$AB,$O31+5,INDEX('3k - Základní list'!$B:$B,MATCH($N31,'3k - Základní list'!$A:$A,0),1)+3))</f>
        <v/>
      </c>
      <c r="R31" s="313"/>
      <c r="S31" s="313"/>
      <c r="T31" s="307"/>
      <c r="U31" s="130" t="str">
        <f t="shared" si="6"/>
        <v/>
      </c>
      <c r="V31" s="130" t="str">
        <f t="shared" si="7"/>
        <v/>
      </c>
      <c r="W31" s="131" t="str">
        <f>IF(ISBLANK(B28),"",B28)</f>
        <v>ČRS MIVARDI CZ Mohelnice</v>
      </c>
      <c r="X31" s="310"/>
      <c r="Y31" s="313"/>
      <c r="Z31" s="307"/>
      <c r="AA31" s="304"/>
      <c r="AB31" s="99"/>
      <c r="AC31" s="99"/>
      <c r="AD31" s="99"/>
      <c r="AE31" s="86"/>
      <c r="AF31" s="99"/>
      <c r="AG31" s="86"/>
      <c r="AH31" s="99"/>
      <c r="AI31" s="86"/>
      <c r="AJ31" s="99"/>
      <c r="AK31" s="86"/>
      <c r="AL31" s="99"/>
      <c r="AM31" s="86"/>
      <c r="AN31" s="99"/>
      <c r="AO31" s="86"/>
      <c r="AP31" s="99"/>
      <c r="AQ31" s="86"/>
      <c r="AR31" s="99"/>
      <c r="AS31" s="86"/>
      <c r="AT31" s="99"/>
      <c r="AU31" s="86"/>
      <c r="AV31" s="99"/>
      <c r="AW31" s="86"/>
      <c r="AX31" s="99"/>
      <c r="AY31" s="86"/>
      <c r="AZ31" s="99"/>
      <c r="BA31" s="86"/>
      <c r="BB31" s="99"/>
      <c r="BC31" s="86"/>
      <c r="BR31" s="94" t="str">
        <f t="shared" si="8"/>
        <v/>
      </c>
      <c r="BS31" s="94" t="str">
        <f t="shared" si="9"/>
        <v/>
      </c>
    </row>
    <row r="32" spans="1:71" s="94" customFormat="1" ht="25.5" customHeight="1" x14ac:dyDescent="0.2">
      <c r="A32" s="335" t="str">
        <f>IF(INDEX('3k - LOS'!$H$4:$H$15,MATCH(B32,'3k - LOS'!$I$4:$I$15,0),)=0,"",INDEX('3k - LOS'!$H$4:$H$15,MATCH(B32,'3k - LOS'!$I$4:$I$15,0),))</f>
        <v/>
      </c>
      <c r="B32" s="387" t="str">
        <f>'3k - LOS'!$I10</f>
        <v>RSK LIPANI MIVARDI Třebechovice pod Orebem</v>
      </c>
      <c r="C32" s="76" t="str">
        <f>IF(D32="","",INDEX(Soupisky!$H:$H,MATCH(D32,Soupisky!$I:$I,0)))</f>
        <v/>
      </c>
      <c r="D32" s="208"/>
      <c r="E32" s="198"/>
      <c r="F32" s="199" t="str">
        <f>IF(OR(ISNA(MATCH(W32,'3k - LOS'!$B$4:$B$15,0)),ISNA(MATCH(E32,'3k - LOS'!$C$3:$F$3,0))),"",INDEX('3k - LOS'!$C$4:$F$15,MATCH(W32,'3k - LOS'!$B$4:$B$15,0),MATCH(E32,'3k - LOS'!$C$3:$F$3,0)))</f>
        <v/>
      </c>
      <c r="G32" s="24" t="str">
        <f>IF($F32="","",INDEX('3k - 1. závod'!$A:$AB,$F32+5,INDEX('3k - Základní list'!$B:$B,MATCH($E32,'3k - Základní list'!$A:$A,0),1)))</f>
        <v/>
      </c>
      <c r="H32" s="144" t="str">
        <f>IF($F32="","",INDEX('3k - 1. závod'!$A:$AB,$F32+5,INDEX('3k - Základní list'!$B:$B,MATCH($E32,'3k - Základní list'!$A:$A,0),1)+3))</f>
        <v/>
      </c>
      <c r="I32" s="332" t="str">
        <f>IF(F32="","",SUM(G32:G35))</f>
        <v/>
      </c>
      <c r="J32" s="332" t="str">
        <f>IF(F32="","",SUM(H32:H35))</f>
        <v/>
      </c>
      <c r="K32" s="341" t="str">
        <f>IF(F32="","",RANK(J32,J:J,1))</f>
        <v/>
      </c>
      <c r="L32" s="76" t="str">
        <f>IF(M32="","",INDEX(Soupisky!$H:$H,MATCH(M32,Soupisky!$I:$I,0)))</f>
        <v/>
      </c>
      <c r="M32" s="208" t="str">
        <f>IF(ISBLANK(D32),"",D32)</f>
        <v/>
      </c>
      <c r="N32" s="198"/>
      <c r="O32" s="199" t="str">
        <f>IF(OR(ISNA(MATCH(W32,'3k - LOS'!$B$19:$B$30,0)),ISNA(MATCH(N32,'3k - LOS'!$C$18:$F$18,0))),"",INDEX('3k - LOS'!$C$19:$F$30,MATCH(W32,'3k - LOS'!$B$19:$B$30,0),MATCH(N32,'3k - LOS'!$C$18:$F$18,0)))</f>
        <v/>
      </c>
      <c r="P32" s="24" t="str">
        <f>IF($O32="","",INDEX('3k - 2. závod'!$A:$AB,$O32+5,INDEX('3k - Základní list'!$B:$B,MATCH($N32,'3k - Základní list'!$A:$A,0),1)))</f>
        <v/>
      </c>
      <c r="Q32" s="144" t="str">
        <f>IF($O32="","",INDEX('3k - 2. závod'!$A:$AB,$O32+5,INDEX('3k - Základní list'!$B:$B,MATCH($N32,'3k - Základní list'!$A:$A,0),1)+3))</f>
        <v/>
      </c>
      <c r="R32" s="311" t="str">
        <f>IF(O32="","",SUM(P32:P35))</f>
        <v/>
      </c>
      <c r="S32" s="311" t="str">
        <f>IF(O32="","",SUM(Q32:Q35))</f>
        <v/>
      </c>
      <c r="T32" s="305" t="str">
        <f>IF(O32="","",RANK(S32,S:S,1))</f>
        <v/>
      </c>
      <c r="U32" s="126" t="str">
        <f>CONCATENATE(E32,F32)</f>
        <v/>
      </c>
      <c r="V32" s="126" t="str">
        <f>CONCATENATE(N32,O32)</f>
        <v/>
      </c>
      <c r="W32" s="127" t="str">
        <f>IF(ISBLANK(B32),"",B32)</f>
        <v>RSK LIPANI MIVARDI Třebechovice pod Orebem</v>
      </c>
      <c r="X32" s="308" t="str">
        <f>IF(O32="","",SUM(I32,R32))</f>
        <v/>
      </c>
      <c r="Y32" s="311" t="str">
        <f>IF(O32="","",SUM(S32,J32))</f>
        <v/>
      </c>
      <c r="Z32" s="305" t="str">
        <f>IF(O32="","",RANK(Y32,Y:Y,1))</f>
        <v/>
      </c>
      <c r="AA32" s="304">
        <f>IF(AND(D32="",D33="",D34="",D35=""), 0, 1)</f>
        <v>0</v>
      </c>
      <c r="AB32" s="95"/>
      <c r="AC32" s="95"/>
      <c r="AD32" s="95"/>
      <c r="AE32" s="96"/>
      <c r="AF32" s="95"/>
      <c r="AG32" s="96"/>
      <c r="AH32" s="95"/>
      <c r="AI32" s="96"/>
      <c r="AJ32" s="95"/>
      <c r="AK32" s="96"/>
      <c r="AL32" s="95"/>
      <c r="AM32" s="96"/>
      <c r="AN32" s="95"/>
      <c r="AO32" s="96"/>
      <c r="AP32" s="95"/>
      <c r="AQ32" s="96"/>
      <c r="AR32" s="95"/>
      <c r="AS32" s="96"/>
      <c r="AT32" s="95"/>
      <c r="AU32" s="96"/>
      <c r="AV32" s="95"/>
      <c r="AW32" s="96"/>
      <c r="AX32" s="95"/>
      <c r="AY32" s="96"/>
      <c r="AZ32" s="95"/>
      <c r="BA32" s="96"/>
      <c r="BB32" s="95"/>
      <c r="BC32" s="96"/>
      <c r="BR32" s="94" t="str">
        <f>CONCATENATE(E32,F32)</f>
        <v/>
      </c>
      <c r="BS32" s="94" t="str">
        <f>CONCATENATE(N32,O32)</f>
        <v/>
      </c>
    </row>
    <row r="33" spans="1:71" s="94" customFormat="1" ht="25.5" customHeight="1" x14ac:dyDescent="0.2">
      <c r="A33" s="336"/>
      <c r="B33" s="388"/>
      <c r="C33" s="77" t="str">
        <f>IF(D33="","",INDEX(Soupisky!$H:$H,MATCH(D33,Soupisky!$I:$I,0)))</f>
        <v/>
      </c>
      <c r="D33" s="200"/>
      <c r="E33" s="201"/>
      <c r="F33" s="202" t="str">
        <f>IF(OR(ISNA(MATCH(W33,'3k - LOS'!$B$4:$B$15,0)),ISNA(MATCH(E33,'3k - LOS'!$C$3:$F$3,0))),"",INDEX('3k - LOS'!$C$4:$F$15,MATCH(W33,'3k - LOS'!$B$4:$B$15,0),MATCH(E33,'3k - LOS'!$C$3:$F$3,0)))</f>
        <v/>
      </c>
      <c r="G33" s="25" t="str">
        <f>IF($F33="","",INDEX('3k - 1. závod'!$A:$AB,$F33+5,INDEX('3k - Základní list'!$B:$B,MATCH($E33,'3k - Základní list'!$A:$A,0),1)))</f>
        <v/>
      </c>
      <c r="H33" s="145" t="str">
        <f>IF($F33="","",INDEX('3k - 1. závod'!$A:$AB,$F33+5,INDEX('3k - Základní list'!$B:$B,MATCH($E33,'3k - Základní list'!$A:$A,0),1)+3))</f>
        <v/>
      </c>
      <c r="I33" s="333"/>
      <c r="J33" s="333"/>
      <c r="K33" s="342"/>
      <c r="L33" s="77" t="str">
        <f>IF(M33="","",INDEX(Soupisky!$H:$H,MATCH(M33,Soupisky!$I:$I,0)))</f>
        <v/>
      </c>
      <c r="M33" s="200" t="str">
        <f>IF(ISBLANK(D33),"",D33)</f>
        <v/>
      </c>
      <c r="N33" s="201"/>
      <c r="O33" s="202" t="str">
        <f>IF(OR(ISNA(MATCH(W33,'3k - LOS'!$B$19:$B$30,0)),ISNA(MATCH(N33,'3k - LOS'!$C$18:$F$18,0))),"",INDEX('3k - LOS'!$C$19:$F$30,MATCH(W33,'3k - LOS'!$B$19:$B$30,0),MATCH(N33,'3k - LOS'!$C$18:$F$18,0)))</f>
        <v/>
      </c>
      <c r="P33" s="25" t="str">
        <f>IF($O33="","",INDEX('3k - 2. závod'!$A:$AB,$O33+5,INDEX('3k - Základní list'!$B:$B,MATCH($N33,'3k - Základní list'!$A:$A,0),1)))</f>
        <v/>
      </c>
      <c r="Q33" s="145" t="str">
        <f>IF($O33="","",INDEX('3k - 2. závod'!$A:$AB,$O33+5,INDEX('3k - Základní list'!$B:$B,MATCH($N33,'3k - Základní list'!$A:$A,0),1)+3))</f>
        <v/>
      </c>
      <c r="R33" s="312"/>
      <c r="S33" s="312"/>
      <c r="T33" s="306"/>
      <c r="U33" s="128" t="str">
        <f>CONCATENATE(E33,F33)</f>
        <v/>
      </c>
      <c r="V33" s="128" t="str">
        <f>CONCATENATE(N33,O33)</f>
        <v/>
      </c>
      <c r="W33" s="129" t="str">
        <f>IF(ISBLANK(B32),"",B32)</f>
        <v>RSK LIPANI MIVARDI Třebechovice pod Orebem</v>
      </c>
      <c r="X33" s="309"/>
      <c r="Y33" s="312"/>
      <c r="Z33" s="306"/>
      <c r="AA33" s="304"/>
      <c r="AB33" s="95"/>
      <c r="AC33" s="95"/>
      <c r="AD33" s="95"/>
      <c r="AE33" s="96"/>
      <c r="AF33" s="95"/>
      <c r="AG33" s="96"/>
      <c r="AH33" s="95"/>
      <c r="AI33" s="96"/>
      <c r="AJ33" s="95"/>
      <c r="AK33" s="96"/>
      <c r="AL33" s="95"/>
      <c r="AM33" s="96"/>
      <c r="AN33" s="95"/>
      <c r="AO33" s="96"/>
      <c r="AP33" s="95"/>
      <c r="AQ33" s="96"/>
      <c r="AR33" s="95"/>
      <c r="AS33" s="96"/>
      <c r="AT33" s="95"/>
      <c r="AU33" s="96"/>
      <c r="AV33" s="95"/>
      <c r="AW33" s="96"/>
      <c r="AX33" s="95"/>
      <c r="AY33" s="96"/>
      <c r="AZ33" s="95"/>
      <c r="BA33" s="96"/>
      <c r="BB33" s="95"/>
      <c r="BC33" s="96"/>
      <c r="BR33" s="94" t="str">
        <f>CONCATENATE(E33,F33)</f>
        <v/>
      </c>
      <c r="BS33" s="94" t="str">
        <f>CONCATENATE(N33,O33)</f>
        <v/>
      </c>
    </row>
    <row r="34" spans="1:71" s="94" customFormat="1" ht="25.5" customHeight="1" x14ac:dyDescent="0.2">
      <c r="A34" s="336"/>
      <c r="B34" s="388"/>
      <c r="C34" s="78" t="str">
        <f>IF(D34="","",INDEX(Soupisky!$H:$H,MATCH(D34,Soupisky!$I:$I,0)))</f>
        <v/>
      </c>
      <c r="D34" s="200"/>
      <c r="E34" s="203"/>
      <c r="F34" s="204" t="str">
        <f>IF(OR(ISNA(MATCH(W34,'3k - LOS'!$B$4:$B$15,0)),ISNA(MATCH(E34,'3k - LOS'!$C$3:$F$3,0))),"",INDEX('3k - LOS'!$C$4:$F$15,MATCH(W34,'3k - LOS'!$B$4:$B$15,0),MATCH(E34,'3k - LOS'!$C$3:$F$3,0)))</f>
        <v/>
      </c>
      <c r="G34" s="25" t="str">
        <f>IF($F34="","",INDEX('3k - 1. závod'!$A:$AB,$F34+5,INDEX('3k - Základní list'!$B:$B,MATCH($E34,'3k - Základní list'!$A:$A,0),1)))</f>
        <v/>
      </c>
      <c r="H34" s="145" t="str">
        <f>IF($F34="","",INDEX('3k - 1. závod'!$A:$AB,$F34+5,INDEX('3k - Základní list'!$B:$B,MATCH($E34,'3k - Základní list'!$A:$A,0),1)+3))</f>
        <v/>
      </c>
      <c r="I34" s="333"/>
      <c r="J34" s="333"/>
      <c r="K34" s="342"/>
      <c r="L34" s="78" t="str">
        <f>IF(M34="","",INDEX(Soupisky!$H:$H,MATCH(M34,Soupisky!$I:$I,0)))</f>
        <v/>
      </c>
      <c r="M34" s="200" t="str">
        <f>IF(ISBLANK(D34),"",D34)</f>
        <v/>
      </c>
      <c r="N34" s="203"/>
      <c r="O34" s="204" t="str">
        <f>IF(OR(ISNA(MATCH(W34,'3k - LOS'!$B$19:$B$30,0)),ISNA(MATCH(N34,'3k - LOS'!$C$18:$F$18,0))),"",INDEX('3k - LOS'!$C$19:$F$30,MATCH(W34,'3k - LOS'!$B$19:$B$30,0),MATCH(N34,'3k - LOS'!$C$18:$F$18,0)))</f>
        <v/>
      </c>
      <c r="P34" s="25" t="str">
        <f>IF($O34="","",INDEX('3k - 2. závod'!$A:$AB,$O34+5,INDEX('3k - Základní list'!$B:$B,MATCH($N34,'3k - Základní list'!$A:$A,0),1)))</f>
        <v/>
      </c>
      <c r="Q34" s="145" t="str">
        <f>IF($O34="","",INDEX('3k - 2. závod'!$A:$AB,$O34+5,INDEX('3k - Základní list'!$B:$B,MATCH($N34,'3k - Základní list'!$A:$A,0),1)+3))</f>
        <v/>
      </c>
      <c r="R34" s="312"/>
      <c r="S34" s="312"/>
      <c r="T34" s="306"/>
      <c r="U34" s="128" t="str">
        <f>CONCATENATE(E34,F34)</f>
        <v/>
      </c>
      <c r="V34" s="128" t="str">
        <f>CONCATENATE(N34,O34)</f>
        <v/>
      </c>
      <c r="W34" s="129" t="str">
        <f>IF(ISBLANK(B32),"",B32)</f>
        <v>RSK LIPANI MIVARDI Třebechovice pod Orebem</v>
      </c>
      <c r="X34" s="309"/>
      <c r="Y34" s="312"/>
      <c r="Z34" s="306"/>
      <c r="AA34" s="304"/>
      <c r="AB34" s="95"/>
      <c r="AC34" s="95"/>
      <c r="AD34" s="95"/>
      <c r="AE34" s="96"/>
      <c r="AF34" s="95"/>
      <c r="AG34" s="96"/>
      <c r="AH34" s="95"/>
      <c r="AI34" s="96"/>
      <c r="AJ34" s="95"/>
      <c r="AK34" s="96"/>
      <c r="AL34" s="95"/>
      <c r="AM34" s="96"/>
      <c r="AN34" s="95"/>
      <c r="AO34" s="96"/>
      <c r="AP34" s="95"/>
      <c r="AQ34" s="96"/>
      <c r="AR34" s="95"/>
      <c r="AS34" s="96"/>
      <c r="AT34" s="95"/>
      <c r="AU34" s="96"/>
      <c r="AV34" s="95"/>
      <c r="AW34" s="96"/>
      <c r="AX34" s="95"/>
      <c r="AY34" s="96"/>
      <c r="AZ34" s="95"/>
      <c r="BA34" s="96"/>
      <c r="BB34" s="95"/>
      <c r="BC34" s="96"/>
      <c r="BR34" s="94" t="str">
        <f>CONCATENATE(E34,F34)</f>
        <v/>
      </c>
      <c r="BS34" s="94" t="str">
        <f>CONCATENATE(N34,O34)</f>
        <v/>
      </c>
    </row>
    <row r="35" spans="1:71" s="94" customFormat="1" ht="25.5" customHeight="1" thickBot="1" x14ac:dyDescent="0.25">
      <c r="A35" s="337"/>
      <c r="B35" s="389"/>
      <c r="C35" s="79" t="str">
        <f>IF(D35="","",INDEX(Soupisky!$H:$H,MATCH(D35,Soupisky!$I:$I,0)))</f>
        <v/>
      </c>
      <c r="D35" s="205"/>
      <c r="E35" s="206"/>
      <c r="F35" s="207" t="str">
        <f>IF(OR(ISNA(MATCH(W35,'3k - LOS'!$B$4:$B$15,0)),ISNA(MATCH(E35,'3k - LOS'!$C$3:$F$3,0))),"",INDEX('3k - LOS'!$C$4:$F$15,MATCH(W35,'3k - LOS'!$B$4:$B$15,0),MATCH(E35,'3k - LOS'!$C$3:$F$3,0)))</f>
        <v/>
      </c>
      <c r="G35" s="26" t="str">
        <f>IF($F35="","",INDEX('3k - 1. závod'!$A:$AB,$F35+5,INDEX('3k - Základní list'!$B:$B,MATCH($E35,'3k - Základní list'!$A:$A,0),1)))</f>
        <v/>
      </c>
      <c r="H35" s="146" t="str">
        <f>IF($F35="","",INDEX('3k - 1. závod'!$A:$AB,$F35+5,INDEX('3k - Základní list'!$B:$B,MATCH($E35,'3k - Základní list'!$A:$A,0),1)+3))</f>
        <v/>
      </c>
      <c r="I35" s="334"/>
      <c r="J35" s="334"/>
      <c r="K35" s="343"/>
      <c r="L35" s="79" t="str">
        <f>IF(M35="","",INDEX(Soupisky!$H:$H,MATCH(M35,Soupisky!$I:$I,0)))</f>
        <v/>
      </c>
      <c r="M35" s="205" t="str">
        <f>IF(ISBLANK(D35),"",D35)</f>
        <v/>
      </c>
      <c r="N35" s="206"/>
      <c r="O35" s="207" t="str">
        <f>IF(OR(ISNA(MATCH(W35,'3k - LOS'!$B$19:$B$30,0)),ISNA(MATCH(N35,'3k - LOS'!$C$18:$F$18,0))),"",INDEX('3k - LOS'!$C$19:$F$30,MATCH(W35,'3k - LOS'!$B$19:$B$30,0),MATCH(N35,'3k - LOS'!$C$18:$F$18,0)))</f>
        <v/>
      </c>
      <c r="P35" s="26" t="str">
        <f>IF($O35="","",INDEX('3k - 2. závod'!$A:$AB,$O35+5,INDEX('3k - Základní list'!$B:$B,MATCH($N35,'3k - Základní list'!$A:$A,0),1)))</f>
        <v/>
      </c>
      <c r="Q35" s="146" t="str">
        <f>IF($O35="","",INDEX('3k - 2. závod'!$A:$AB,$O35+5,INDEX('3k - Základní list'!$B:$B,MATCH($N35,'3k - Základní list'!$A:$A,0),1)+3))</f>
        <v/>
      </c>
      <c r="R35" s="313"/>
      <c r="S35" s="313"/>
      <c r="T35" s="307"/>
      <c r="U35" s="130" t="str">
        <f>CONCATENATE(E35,F35)</f>
        <v/>
      </c>
      <c r="V35" s="130" t="str">
        <f>CONCATENATE(N35,O35)</f>
        <v/>
      </c>
      <c r="W35" s="131" t="str">
        <f>IF(ISBLANK(B32),"",B32)</f>
        <v>RSK LIPANI MIVARDI Třebechovice pod Orebem</v>
      </c>
      <c r="X35" s="310"/>
      <c r="Y35" s="313"/>
      <c r="Z35" s="307"/>
      <c r="AA35" s="304"/>
      <c r="AB35" s="95"/>
      <c r="AC35" s="95"/>
      <c r="AD35" s="95"/>
      <c r="AE35" s="96"/>
      <c r="AF35" s="95"/>
      <c r="AG35" s="96"/>
      <c r="AH35" s="95"/>
      <c r="AI35" s="96"/>
      <c r="AJ35" s="95"/>
      <c r="AK35" s="96"/>
      <c r="AL35" s="95"/>
      <c r="AM35" s="96"/>
      <c r="AN35" s="95"/>
      <c r="AO35" s="96"/>
      <c r="AP35" s="95"/>
      <c r="AQ35" s="96"/>
      <c r="AR35" s="95"/>
      <c r="AS35" s="96"/>
      <c r="AT35" s="95"/>
      <c r="AU35" s="96"/>
      <c r="AV35" s="95"/>
      <c r="AW35" s="96"/>
      <c r="AX35" s="95"/>
      <c r="AY35" s="96"/>
      <c r="AZ35" s="95"/>
      <c r="BA35" s="96"/>
      <c r="BB35" s="95"/>
      <c r="BC35" s="96"/>
      <c r="BR35" s="94" t="str">
        <f>CONCATENATE(E35,F35)</f>
        <v/>
      </c>
      <c r="BS35" s="94" t="str">
        <f>CONCATENATE(N35,O35)</f>
        <v/>
      </c>
    </row>
    <row r="36" spans="1:71" s="94" customFormat="1" ht="25.5" customHeight="1" x14ac:dyDescent="0.2">
      <c r="A36" s="335" t="str">
        <f>IF(INDEX('3k - LOS'!$H$4:$H$15,MATCH(B36,'3k - LOS'!$I$4:$I$15,0),)=0,"",INDEX('3k - LOS'!$H$4:$H$15,MATCH(B36,'3k - LOS'!$I$4:$I$15,0),))</f>
        <v/>
      </c>
      <c r="B36" s="387" t="str">
        <f>'3k - LOS'!$I11</f>
        <v>MO ČRS Jindřichův Hradec „A“</v>
      </c>
      <c r="C36" s="76" t="str">
        <f>IF(D36="","",INDEX(Soupisky!$H:$H,MATCH(D36,Soupisky!$I:$I,0)))</f>
        <v/>
      </c>
      <c r="D36" s="208"/>
      <c r="E36" s="198"/>
      <c r="F36" s="199" t="str">
        <f>IF(OR(ISNA(MATCH(W36,'3k - LOS'!$B$4:$B$15,0)),ISNA(MATCH(E36,'3k - LOS'!$C$3:$F$3,0))),"",INDEX('3k - LOS'!$C$4:$F$15,MATCH(W36,'3k - LOS'!$B$4:$B$15,0),MATCH(E36,'3k - LOS'!$C$3:$F$3,0)))</f>
        <v/>
      </c>
      <c r="G36" s="24" t="str">
        <f>IF($F36="","",INDEX('3k - 1. závod'!$A:$AB,$F36+5,INDEX('3k - Základní list'!$B:$B,MATCH($E36,'3k - Základní list'!$A:$A,0),1)))</f>
        <v/>
      </c>
      <c r="H36" s="144" t="str">
        <f>IF($F36="","",INDEX('3k - 1. závod'!$A:$AB,$F36+5,INDEX('3k - Základní list'!$B:$B,MATCH($E36,'3k - Základní list'!$A:$A,0),1)+3))</f>
        <v/>
      </c>
      <c r="I36" s="332" t="str">
        <f>IF(F36="","",SUM(G36:G39))</f>
        <v/>
      </c>
      <c r="J36" s="332" t="str">
        <f>IF(F36="","",SUM(H36:H39))</f>
        <v/>
      </c>
      <c r="K36" s="341" t="str">
        <f>IF(F36="","",RANK(J36,J:J,1))</f>
        <v/>
      </c>
      <c r="L36" s="76" t="str">
        <f>IF(M36="","",INDEX(Soupisky!$H:$H,MATCH(M36,Soupisky!$I:$I,0)))</f>
        <v/>
      </c>
      <c r="M36" s="208" t="str">
        <f t="shared" si="5"/>
        <v/>
      </c>
      <c r="N36" s="198"/>
      <c r="O36" s="199" t="str">
        <f>IF(OR(ISNA(MATCH(W36,'3k - LOS'!$B$19:$B$30,0)),ISNA(MATCH(N36,'3k - LOS'!$C$18:$F$18,0))),"",INDEX('3k - LOS'!$C$19:$F$30,MATCH(W36,'3k - LOS'!$B$19:$B$30,0),MATCH(N36,'3k - LOS'!$C$18:$F$18,0)))</f>
        <v/>
      </c>
      <c r="P36" s="24" t="str">
        <f>IF($O36="","",INDEX('3k - 2. závod'!$A:$AB,$O36+5,INDEX('3k - Základní list'!$B:$B,MATCH($N36,'3k - Základní list'!$A:$A,0),1)))</f>
        <v/>
      </c>
      <c r="Q36" s="144" t="str">
        <f>IF($O36="","",INDEX('3k - 2. závod'!$A:$AB,$O36+5,INDEX('3k - Základní list'!$B:$B,MATCH($N36,'3k - Základní list'!$A:$A,0),1)+3))</f>
        <v/>
      </c>
      <c r="R36" s="311" t="str">
        <f>IF(O36="","",SUM(P36:P39))</f>
        <v/>
      </c>
      <c r="S36" s="311" t="str">
        <f>IF(O36="","",SUM(Q36:Q39))</f>
        <v/>
      </c>
      <c r="T36" s="305" t="str">
        <f>IF(O36="","",RANK(S36,S:S,1))</f>
        <v/>
      </c>
      <c r="U36" s="126" t="str">
        <f t="shared" si="6"/>
        <v/>
      </c>
      <c r="V36" s="126" t="str">
        <f t="shared" si="7"/>
        <v/>
      </c>
      <c r="W36" s="127" t="str">
        <f>IF(ISBLANK(B36),"",B36)</f>
        <v>MO ČRS Jindřichův Hradec „A“</v>
      </c>
      <c r="X36" s="308" t="str">
        <f>IF(O36="","",SUM(I36,R36))</f>
        <v/>
      </c>
      <c r="Y36" s="311" t="str">
        <f>IF(O36="","",SUM(S36,J36))</f>
        <v/>
      </c>
      <c r="Z36" s="305" t="str">
        <f>IF(O36="","",RANK(Y36,Y:Y,1))</f>
        <v/>
      </c>
      <c r="AA36" s="304">
        <f>IF(AND(D36="",D37="",D38="",D39=""), 0, 1)</f>
        <v>0</v>
      </c>
      <c r="AB36" s="95"/>
      <c r="AC36" s="95"/>
      <c r="AD36" s="95"/>
      <c r="AE36" s="96"/>
      <c r="AF36" s="95"/>
      <c r="AG36" s="96"/>
      <c r="AH36" s="95"/>
      <c r="AI36" s="96"/>
      <c r="AJ36" s="95"/>
      <c r="AK36" s="96"/>
      <c r="AL36" s="95"/>
      <c r="AM36" s="96"/>
      <c r="AN36" s="95"/>
      <c r="AO36" s="96"/>
      <c r="AP36" s="95"/>
      <c r="AQ36" s="96"/>
      <c r="AR36" s="95"/>
      <c r="AS36" s="96"/>
      <c r="AT36" s="95"/>
      <c r="AU36" s="96"/>
      <c r="AV36" s="95"/>
      <c r="AW36" s="96"/>
      <c r="AX36" s="95"/>
      <c r="AY36" s="96"/>
      <c r="AZ36" s="95"/>
      <c r="BA36" s="96"/>
      <c r="BB36" s="95"/>
      <c r="BC36" s="96"/>
      <c r="BR36" s="94" t="str">
        <f t="shared" si="8"/>
        <v/>
      </c>
      <c r="BS36" s="94" t="str">
        <f t="shared" si="9"/>
        <v/>
      </c>
    </row>
    <row r="37" spans="1:71" s="94" customFormat="1" ht="25.5" customHeight="1" x14ac:dyDescent="0.2">
      <c r="A37" s="336"/>
      <c r="B37" s="388"/>
      <c r="C37" s="77" t="str">
        <f>IF(D37="","",INDEX(Soupisky!$H:$H,MATCH(D37,Soupisky!$I:$I,0)))</f>
        <v/>
      </c>
      <c r="D37" s="200"/>
      <c r="E37" s="201"/>
      <c r="F37" s="202" t="str">
        <f>IF(OR(ISNA(MATCH(W37,'3k - LOS'!$B$4:$B$15,0)),ISNA(MATCH(E37,'3k - LOS'!$C$3:$F$3,0))),"",INDEX('3k - LOS'!$C$4:$F$15,MATCH(W37,'3k - LOS'!$B$4:$B$15,0),MATCH(E37,'3k - LOS'!$C$3:$F$3,0)))</f>
        <v/>
      </c>
      <c r="G37" s="25" t="str">
        <f>IF($F37="","",INDEX('3k - 1. závod'!$A:$AB,$F37+5,INDEX('3k - Základní list'!$B:$B,MATCH($E37,'3k - Základní list'!$A:$A,0),1)))</f>
        <v/>
      </c>
      <c r="H37" s="145" t="str">
        <f>IF($F37="","",INDEX('3k - 1. závod'!$A:$AB,$F37+5,INDEX('3k - Základní list'!$B:$B,MATCH($E37,'3k - Základní list'!$A:$A,0),1)+3))</f>
        <v/>
      </c>
      <c r="I37" s="333"/>
      <c r="J37" s="333"/>
      <c r="K37" s="342"/>
      <c r="L37" s="77" t="str">
        <f>IF(M37="","",INDEX(Soupisky!$H:$H,MATCH(M37,Soupisky!$I:$I,0)))</f>
        <v/>
      </c>
      <c r="M37" s="200" t="str">
        <f t="shared" si="5"/>
        <v/>
      </c>
      <c r="N37" s="201"/>
      <c r="O37" s="202" t="str">
        <f>IF(OR(ISNA(MATCH(W37,'3k - LOS'!$B$19:$B$30,0)),ISNA(MATCH(N37,'3k - LOS'!$C$18:$F$18,0))),"",INDEX('3k - LOS'!$C$19:$F$30,MATCH(W37,'3k - LOS'!$B$19:$B$30,0),MATCH(N37,'3k - LOS'!$C$18:$F$18,0)))</f>
        <v/>
      </c>
      <c r="P37" s="25" t="str">
        <f>IF($O37="","",INDEX('3k - 2. závod'!$A:$AB,$O37+5,INDEX('3k - Základní list'!$B:$B,MATCH($N37,'3k - Základní list'!$A:$A,0),1)))</f>
        <v/>
      </c>
      <c r="Q37" s="145" t="str">
        <f>IF($O37="","",INDEX('3k - 2. závod'!$A:$AB,$O37+5,INDEX('3k - Základní list'!$B:$B,MATCH($N37,'3k - Základní list'!$A:$A,0),1)+3))</f>
        <v/>
      </c>
      <c r="R37" s="312"/>
      <c r="S37" s="312"/>
      <c r="T37" s="306"/>
      <c r="U37" s="128" t="str">
        <f t="shared" si="6"/>
        <v/>
      </c>
      <c r="V37" s="128" t="str">
        <f t="shared" si="7"/>
        <v/>
      </c>
      <c r="W37" s="129" t="str">
        <f>IF(ISBLANK(B36),"",B36)</f>
        <v>MO ČRS Jindřichův Hradec „A“</v>
      </c>
      <c r="X37" s="309"/>
      <c r="Y37" s="312"/>
      <c r="Z37" s="306"/>
      <c r="AA37" s="304"/>
      <c r="AB37" s="95"/>
      <c r="AC37" s="95"/>
      <c r="AD37" s="95"/>
      <c r="AE37" s="96"/>
      <c r="AF37" s="95"/>
      <c r="AG37" s="96"/>
      <c r="AH37" s="95"/>
      <c r="AI37" s="96"/>
      <c r="AJ37" s="95"/>
      <c r="AK37" s="96"/>
      <c r="AL37" s="95"/>
      <c r="AM37" s="96"/>
      <c r="AN37" s="95"/>
      <c r="AO37" s="96"/>
      <c r="AP37" s="95"/>
      <c r="AQ37" s="96"/>
      <c r="AR37" s="95"/>
      <c r="AS37" s="96"/>
      <c r="AT37" s="95"/>
      <c r="AU37" s="96"/>
      <c r="AV37" s="95"/>
      <c r="AW37" s="96"/>
      <c r="AX37" s="95"/>
      <c r="AY37" s="96"/>
      <c r="AZ37" s="95"/>
      <c r="BA37" s="96"/>
      <c r="BB37" s="95"/>
      <c r="BC37" s="96"/>
      <c r="BR37" s="94" t="str">
        <f t="shared" si="8"/>
        <v/>
      </c>
      <c r="BS37" s="94" t="str">
        <f t="shared" si="9"/>
        <v/>
      </c>
    </row>
    <row r="38" spans="1:71" s="94" customFormat="1" ht="25.5" customHeight="1" x14ac:dyDescent="0.2">
      <c r="A38" s="336"/>
      <c r="B38" s="388"/>
      <c r="C38" s="78" t="str">
        <f>IF(D38="","",INDEX(Soupisky!$H:$H,MATCH(D38,Soupisky!$I:$I,0)))</f>
        <v/>
      </c>
      <c r="D38" s="200"/>
      <c r="E38" s="203"/>
      <c r="F38" s="204" t="str">
        <f>IF(OR(ISNA(MATCH(W38,'3k - LOS'!$B$4:$B$15,0)),ISNA(MATCH(E38,'3k - LOS'!$C$3:$F$3,0))),"",INDEX('3k - LOS'!$C$4:$F$15,MATCH(W38,'3k - LOS'!$B$4:$B$15,0),MATCH(E38,'3k - LOS'!$C$3:$F$3,0)))</f>
        <v/>
      </c>
      <c r="G38" s="25" t="str">
        <f>IF($F38="","",INDEX('3k - 1. závod'!$A:$AB,$F38+5,INDEX('3k - Základní list'!$B:$B,MATCH($E38,'3k - Základní list'!$A:$A,0),1)))</f>
        <v/>
      </c>
      <c r="H38" s="145" t="str">
        <f>IF($F38="","",INDEX('3k - 1. závod'!$A:$AB,$F38+5,INDEX('3k - Základní list'!$B:$B,MATCH($E38,'3k - Základní list'!$A:$A,0),1)+3))</f>
        <v/>
      </c>
      <c r="I38" s="333"/>
      <c r="J38" s="333"/>
      <c r="K38" s="342"/>
      <c r="L38" s="78" t="str">
        <f>IF(M38="","",INDEX(Soupisky!$H:$H,MATCH(M38,Soupisky!$I:$I,0)))</f>
        <v/>
      </c>
      <c r="M38" s="200" t="str">
        <f t="shared" si="5"/>
        <v/>
      </c>
      <c r="N38" s="203"/>
      <c r="O38" s="204" t="str">
        <f>IF(OR(ISNA(MATCH(W38,'3k - LOS'!$B$19:$B$30,0)),ISNA(MATCH(N38,'3k - LOS'!$C$18:$F$18,0))),"",INDEX('3k - LOS'!$C$19:$F$30,MATCH(W38,'3k - LOS'!$B$19:$B$30,0),MATCH(N38,'3k - LOS'!$C$18:$F$18,0)))</f>
        <v/>
      </c>
      <c r="P38" s="25" t="str">
        <f>IF($O38="","",INDEX('3k - 2. závod'!$A:$AB,$O38+5,INDEX('3k - Základní list'!$B:$B,MATCH($N38,'3k - Základní list'!$A:$A,0),1)))</f>
        <v/>
      </c>
      <c r="Q38" s="145" t="str">
        <f>IF($O38="","",INDEX('3k - 2. závod'!$A:$AB,$O38+5,INDEX('3k - Základní list'!$B:$B,MATCH($N38,'3k - Základní list'!$A:$A,0),1)+3))</f>
        <v/>
      </c>
      <c r="R38" s="312"/>
      <c r="S38" s="312"/>
      <c r="T38" s="306"/>
      <c r="U38" s="128" t="str">
        <f t="shared" si="6"/>
        <v/>
      </c>
      <c r="V38" s="128" t="str">
        <f t="shared" si="7"/>
        <v/>
      </c>
      <c r="W38" s="129" t="str">
        <f>IF(ISBLANK(B36),"",B36)</f>
        <v>MO ČRS Jindřichův Hradec „A“</v>
      </c>
      <c r="X38" s="309"/>
      <c r="Y38" s="312"/>
      <c r="Z38" s="306"/>
      <c r="AA38" s="304"/>
      <c r="AB38" s="95"/>
      <c r="AC38" s="95"/>
      <c r="AD38" s="95"/>
      <c r="AE38" s="96"/>
      <c r="AF38" s="95"/>
      <c r="AG38" s="96"/>
      <c r="AH38" s="95"/>
      <c r="AI38" s="96"/>
      <c r="AJ38" s="95"/>
      <c r="AK38" s="96"/>
      <c r="AL38" s="95"/>
      <c r="AM38" s="96"/>
      <c r="AN38" s="95"/>
      <c r="AO38" s="96"/>
      <c r="AP38" s="95"/>
      <c r="AQ38" s="96"/>
      <c r="AR38" s="95"/>
      <c r="AS38" s="96"/>
      <c r="AT38" s="95"/>
      <c r="AU38" s="96"/>
      <c r="AV38" s="95"/>
      <c r="AW38" s="96"/>
      <c r="AX38" s="95"/>
      <c r="AY38" s="96"/>
      <c r="AZ38" s="95"/>
      <c r="BA38" s="96"/>
      <c r="BB38" s="95"/>
      <c r="BC38" s="96"/>
      <c r="BR38" s="94" t="str">
        <f t="shared" si="8"/>
        <v/>
      </c>
      <c r="BS38" s="94" t="str">
        <f t="shared" si="9"/>
        <v/>
      </c>
    </row>
    <row r="39" spans="1:71" s="94" customFormat="1" ht="25.5" customHeight="1" thickBot="1" x14ac:dyDescent="0.25">
      <c r="A39" s="337"/>
      <c r="B39" s="389"/>
      <c r="C39" s="79" t="str">
        <f>IF(D39="","",INDEX(Soupisky!$H:$H,MATCH(D39,Soupisky!$I:$I,0)))</f>
        <v/>
      </c>
      <c r="D39" s="205"/>
      <c r="E39" s="206"/>
      <c r="F39" s="207" t="str">
        <f>IF(OR(ISNA(MATCH(W39,'3k - LOS'!$B$4:$B$15,0)),ISNA(MATCH(E39,'3k - LOS'!$C$3:$F$3,0))),"",INDEX('3k - LOS'!$C$4:$F$15,MATCH(W39,'3k - LOS'!$B$4:$B$15,0),MATCH(E39,'3k - LOS'!$C$3:$F$3,0)))</f>
        <v/>
      </c>
      <c r="G39" s="26" t="str">
        <f>IF($F39="","",INDEX('3k - 1. závod'!$A:$AB,$F39+5,INDEX('3k - Základní list'!$B:$B,MATCH($E39,'3k - Základní list'!$A:$A,0),1)))</f>
        <v/>
      </c>
      <c r="H39" s="146" t="str">
        <f>IF($F39="","",INDEX('3k - 1. závod'!$A:$AB,$F39+5,INDEX('3k - Základní list'!$B:$B,MATCH($E39,'3k - Základní list'!$A:$A,0),1)+3))</f>
        <v/>
      </c>
      <c r="I39" s="334"/>
      <c r="J39" s="334"/>
      <c r="K39" s="343"/>
      <c r="L39" s="79" t="str">
        <f>IF(M39="","",INDEX(Soupisky!$H:$H,MATCH(M39,Soupisky!$I:$I,0)))</f>
        <v/>
      </c>
      <c r="M39" s="205" t="str">
        <f t="shared" si="5"/>
        <v/>
      </c>
      <c r="N39" s="206"/>
      <c r="O39" s="207" t="str">
        <f>IF(OR(ISNA(MATCH(W39,'3k - LOS'!$B$19:$B$30,0)),ISNA(MATCH(N39,'3k - LOS'!$C$18:$F$18,0))),"",INDEX('3k - LOS'!$C$19:$F$30,MATCH(W39,'3k - LOS'!$B$19:$B$30,0),MATCH(N39,'3k - LOS'!$C$18:$F$18,0)))</f>
        <v/>
      </c>
      <c r="P39" s="26" t="str">
        <f>IF($O39="","",INDEX('3k - 2. závod'!$A:$AB,$O39+5,INDEX('3k - Základní list'!$B:$B,MATCH($N39,'3k - Základní list'!$A:$A,0),1)))</f>
        <v/>
      </c>
      <c r="Q39" s="146" t="str">
        <f>IF($O39="","",INDEX('3k - 2. závod'!$A:$AB,$O39+5,INDEX('3k - Základní list'!$B:$B,MATCH($N39,'3k - Základní list'!$A:$A,0),1)+3))</f>
        <v/>
      </c>
      <c r="R39" s="313"/>
      <c r="S39" s="313"/>
      <c r="T39" s="307"/>
      <c r="U39" s="130" t="str">
        <f t="shared" si="6"/>
        <v/>
      </c>
      <c r="V39" s="130" t="str">
        <f t="shared" si="7"/>
        <v/>
      </c>
      <c r="W39" s="131" t="str">
        <f>IF(ISBLANK(B36),"",B36)</f>
        <v>MO ČRS Jindřichův Hradec „A“</v>
      </c>
      <c r="X39" s="310"/>
      <c r="Y39" s="313"/>
      <c r="Z39" s="307"/>
      <c r="AA39" s="304"/>
      <c r="AB39" s="99"/>
      <c r="AC39" s="99"/>
      <c r="AD39" s="99"/>
      <c r="AE39" s="86"/>
      <c r="AF39" s="99"/>
      <c r="AG39" s="86"/>
      <c r="AH39" s="99"/>
      <c r="AI39" s="86"/>
      <c r="AJ39" s="99"/>
      <c r="AK39" s="86"/>
      <c r="AL39" s="99"/>
      <c r="AM39" s="86"/>
      <c r="AN39" s="99"/>
      <c r="AO39" s="86"/>
      <c r="AP39" s="99"/>
      <c r="AQ39" s="86"/>
      <c r="AR39" s="99"/>
      <c r="AS39" s="86"/>
      <c r="AT39" s="99"/>
      <c r="AU39" s="86"/>
      <c r="AV39" s="99"/>
      <c r="AW39" s="86"/>
      <c r="AX39" s="99"/>
      <c r="AY39" s="86"/>
      <c r="AZ39" s="99"/>
      <c r="BA39" s="86"/>
      <c r="BB39" s="99"/>
      <c r="BC39" s="86"/>
      <c r="BR39" s="94" t="str">
        <f t="shared" si="8"/>
        <v/>
      </c>
      <c r="BS39" s="94" t="str">
        <f t="shared" si="9"/>
        <v/>
      </c>
    </row>
    <row r="40" spans="1:71" s="94" customFormat="1" ht="25.5" customHeight="1" x14ac:dyDescent="0.2">
      <c r="A40" s="383" t="str">
        <f>IF(INDEX('3k - LOS'!$H$4:$H$15,MATCH(B40,'3k - LOS'!$I$4:$I$15,0),)=0,"",INDEX('3k - LOS'!$H$4:$H$15,MATCH(B40,'3k - LOS'!$I$4:$I$15,0),))</f>
        <v/>
      </c>
      <c r="B40" s="387" t="str">
        <f>'3k - LOS'!$I12</f>
        <v>MRS Uherské Hradiště PRESTON</v>
      </c>
      <c r="C40" s="77" t="str">
        <f>IF(D40="","",INDEX(Soupisky!$H:$H,MATCH(D40,Soupisky!$I:$I,0)))</f>
        <v/>
      </c>
      <c r="D40" s="209"/>
      <c r="E40" s="201"/>
      <c r="F40" s="202" t="str">
        <f>IF(OR(ISNA(MATCH(W40,'3k - LOS'!$B$4:$B$15,0)),ISNA(MATCH(E40,'3k - LOS'!$C$3:$F$3,0))),"",INDEX('3k - LOS'!$C$4:$F$15,MATCH(W40,'3k - LOS'!$B$4:$B$15,0),MATCH(E40,'3k - LOS'!$C$3:$F$3,0)))</f>
        <v/>
      </c>
      <c r="G40" s="25" t="str">
        <f>IF($F40="","",INDEX('3k - 1. závod'!$A:$AB,$F40+5,INDEX('3k - Základní list'!$B:$B,MATCH($E40,'3k - Základní list'!$A:$A,0),1)))</f>
        <v/>
      </c>
      <c r="H40" s="145" t="str">
        <f>IF($F40="","",INDEX('3k - 1. závod'!$A:$AB,$F40+5,INDEX('3k - Základní list'!$B:$B,MATCH($E40,'3k - Základní list'!$A:$A,0),1)+3))</f>
        <v/>
      </c>
      <c r="I40" s="353" t="str">
        <f>IF(F40="","",SUM(G40:G43))</f>
        <v/>
      </c>
      <c r="J40" s="353" t="str">
        <f>IF(F40="","",SUM(H40:H43))</f>
        <v/>
      </c>
      <c r="K40" s="341" t="str">
        <f>IF(F40="","",RANK(J40,J:J,1))</f>
        <v/>
      </c>
      <c r="L40" s="77" t="str">
        <f>IF(M40="","",INDEX(Soupisky!$H:$H,MATCH(M40,Soupisky!$I:$I,0)))</f>
        <v/>
      </c>
      <c r="M40" s="209" t="str">
        <f t="shared" ref="M40:M55" si="10">IF(ISBLANK(D40),"",D40)</f>
        <v/>
      </c>
      <c r="N40" s="201"/>
      <c r="O40" s="202" t="str">
        <f>IF(OR(ISNA(MATCH(W40,'3k - LOS'!$B$19:$B$30,0)),ISNA(MATCH(N40,'3k - LOS'!$C$18:$F$18,0))),"",INDEX('3k - LOS'!$C$19:$F$30,MATCH(W40,'3k - LOS'!$B$19:$B$30,0),MATCH(N40,'3k - LOS'!$C$18:$F$18,0)))</f>
        <v/>
      </c>
      <c r="P40" s="25" t="str">
        <f>IF($O40="","",INDEX('3k - 2. závod'!$A:$AB,$O40+5,INDEX('3k - Základní list'!$B:$B,MATCH($N40,'3k - Základní list'!$A:$A,0),1)))</f>
        <v/>
      </c>
      <c r="Q40" s="145" t="str">
        <f>IF($O40="","",INDEX('3k - 2. závod'!$A:$AB,$O40+5,INDEX('3k - Základní list'!$B:$B,MATCH($N40,'3k - Základní list'!$A:$A,0),1)+3))</f>
        <v/>
      </c>
      <c r="R40" s="312" t="str">
        <f>IF(O40="","",SUM(P40:P43))</f>
        <v/>
      </c>
      <c r="S40" s="312" t="str">
        <f>IF(O40="","",SUM(Q40:Q43))</f>
        <v/>
      </c>
      <c r="T40" s="305" t="str">
        <f>IF(O40="","",RANK(S40,S:S,1))</f>
        <v/>
      </c>
      <c r="U40" s="97" t="str">
        <f t="shared" ref="U40:U55" si="11">CONCATENATE(E40,F40)</f>
        <v/>
      </c>
      <c r="V40" s="97" t="str">
        <f t="shared" ref="V40:V55" si="12">CONCATENATE(N40,O40)</f>
        <v/>
      </c>
      <c r="W40" s="93" t="str">
        <f>IF(ISBLANK(B40),"",B40)</f>
        <v>MRS Uherské Hradiště PRESTON</v>
      </c>
      <c r="X40" s="309" t="str">
        <f>IF(O40="","",SUM(I40,R40))</f>
        <v/>
      </c>
      <c r="Y40" s="390" t="str">
        <f>IF(O40="","",SUM(S40,J40))</f>
        <v/>
      </c>
      <c r="Z40" s="305" t="str">
        <f>IF(O40="","",RANK(Y40,Y:Y,1))</f>
        <v/>
      </c>
      <c r="AA40" s="304">
        <f>IF(AND(D40="",D41="",D42="",D43=""), 0, 1)</f>
        <v>0</v>
      </c>
      <c r="AB40" s="99"/>
      <c r="AC40" s="99"/>
      <c r="AD40" s="99"/>
      <c r="AE40" s="86"/>
      <c r="AF40" s="99"/>
      <c r="AG40" s="86"/>
      <c r="AH40" s="99"/>
      <c r="AI40" s="86"/>
      <c r="AJ40" s="99"/>
      <c r="AK40" s="86"/>
      <c r="AL40" s="99"/>
      <c r="AM40" s="86"/>
      <c r="AN40" s="99"/>
      <c r="AO40" s="86"/>
      <c r="AP40" s="99"/>
      <c r="AQ40" s="86"/>
      <c r="AR40" s="99"/>
      <c r="AS40" s="86"/>
      <c r="AT40" s="99"/>
      <c r="AU40" s="86"/>
      <c r="AV40" s="99"/>
      <c r="AW40" s="86"/>
      <c r="AX40" s="99"/>
      <c r="AY40" s="86"/>
      <c r="AZ40" s="99"/>
      <c r="BA40" s="86"/>
      <c r="BB40" s="99"/>
      <c r="BC40" s="86"/>
      <c r="BR40" s="94" t="str">
        <f t="shared" ref="BR40:BR55" si="13">CONCATENATE(E40,F40)</f>
        <v/>
      </c>
      <c r="BS40" s="94" t="str">
        <f t="shared" ref="BS40:BS55" si="14">CONCATENATE(N40,O40)</f>
        <v/>
      </c>
    </row>
    <row r="41" spans="1:71" s="94" customFormat="1" ht="25.5" customHeight="1" x14ac:dyDescent="0.2">
      <c r="A41" s="336"/>
      <c r="B41" s="388"/>
      <c r="C41" s="77" t="str">
        <f>IF(D41="","",INDEX(Soupisky!$H:$H,MATCH(D41,Soupisky!$I:$I,0)))</f>
        <v/>
      </c>
      <c r="D41" s="200"/>
      <c r="E41" s="201"/>
      <c r="F41" s="202" t="str">
        <f>IF(OR(ISNA(MATCH(W41,'3k - LOS'!$B$4:$B$15,0)),ISNA(MATCH(E41,'3k - LOS'!$C$3:$F$3,0))),"",INDEX('3k - LOS'!$C$4:$F$15,MATCH(W41,'3k - LOS'!$B$4:$B$15,0),MATCH(E41,'3k - LOS'!$C$3:$F$3,0)))</f>
        <v/>
      </c>
      <c r="G41" s="25" t="str">
        <f>IF($F41="","",INDEX('3k - 1. závod'!$A:$AB,$F41+5,INDEX('3k - Základní list'!$B:$B,MATCH($E41,'3k - Základní list'!$A:$A,0),1)))</f>
        <v/>
      </c>
      <c r="H41" s="145" t="str">
        <f>IF($F41="","",INDEX('3k - 1. závod'!$A:$AB,$F41+5,INDEX('3k - Základní list'!$B:$B,MATCH($E41,'3k - Základní list'!$A:$A,0),1)+3))</f>
        <v/>
      </c>
      <c r="I41" s="333"/>
      <c r="J41" s="333"/>
      <c r="K41" s="342"/>
      <c r="L41" s="77" t="str">
        <f>IF(M41="","",INDEX(Soupisky!$H:$H,MATCH(M41,Soupisky!$I:$I,0)))</f>
        <v/>
      </c>
      <c r="M41" s="200" t="str">
        <f t="shared" si="10"/>
        <v/>
      </c>
      <c r="N41" s="201"/>
      <c r="O41" s="202" t="str">
        <f>IF(OR(ISNA(MATCH(W41,'3k - LOS'!$B$19:$B$30,0)),ISNA(MATCH(N41,'3k - LOS'!$C$18:$F$18,0))),"",INDEX('3k - LOS'!$C$19:$F$30,MATCH(W41,'3k - LOS'!$B$19:$B$30,0),MATCH(N41,'3k - LOS'!$C$18:$F$18,0)))</f>
        <v/>
      </c>
      <c r="P41" s="25" t="str">
        <f>IF($O41="","",INDEX('3k - 2. závod'!$A:$AB,$O41+5,INDEX('3k - Základní list'!$B:$B,MATCH($N41,'3k - Základní list'!$A:$A,0),1)))</f>
        <v/>
      </c>
      <c r="Q41" s="145" t="str">
        <f>IF($O41="","",INDEX('3k - 2. závod'!$A:$AB,$O41+5,INDEX('3k - Základní list'!$B:$B,MATCH($N41,'3k - Základní list'!$A:$A,0),1)+3))</f>
        <v/>
      </c>
      <c r="R41" s="312"/>
      <c r="S41" s="312"/>
      <c r="T41" s="306"/>
      <c r="U41" s="97" t="str">
        <f t="shared" si="11"/>
        <v/>
      </c>
      <c r="V41" s="97" t="str">
        <f t="shared" si="12"/>
        <v/>
      </c>
      <c r="W41" s="93" t="str">
        <f>IF(ISBLANK(B40),"",B40)</f>
        <v>MRS Uherské Hradiště PRESTON</v>
      </c>
      <c r="X41" s="309"/>
      <c r="Y41" s="390"/>
      <c r="Z41" s="306"/>
      <c r="AA41" s="304"/>
      <c r="AB41" s="99"/>
      <c r="AC41" s="99"/>
      <c r="AD41" s="99"/>
      <c r="AE41" s="86"/>
      <c r="AF41" s="99"/>
      <c r="AG41" s="86"/>
      <c r="AH41" s="99"/>
      <c r="AI41" s="86"/>
      <c r="AJ41" s="99"/>
      <c r="AK41" s="86"/>
      <c r="AL41" s="99"/>
      <c r="AM41" s="86"/>
      <c r="AN41" s="99"/>
      <c r="AO41" s="86"/>
      <c r="AP41" s="99"/>
      <c r="AQ41" s="86"/>
      <c r="AR41" s="99"/>
      <c r="AS41" s="86"/>
      <c r="AT41" s="99"/>
      <c r="AU41" s="86"/>
      <c r="AV41" s="99"/>
      <c r="AW41" s="86"/>
      <c r="AX41" s="99"/>
      <c r="AY41" s="86"/>
      <c r="AZ41" s="99"/>
      <c r="BA41" s="86"/>
      <c r="BB41" s="99"/>
      <c r="BC41" s="86"/>
      <c r="BR41" s="94" t="str">
        <f t="shared" si="13"/>
        <v/>
      </c>
      <c r="BS41" s="94" t="str">
        <f t="shared" si="14"/>
        <v/>
      </c>
    </row>
    <row r="42" spans="1:71" s="94" customFormat="1" ht="25.5" customHeight="1" x14ac:dyDescent="0.2">
      <c r="A42" s="336"/>
      <c r="B42" s="388"/>
      <c r="C42" s="78" t="str">
        <f>IF(D42="","",INDEX(Soupisky!$H:$H,MATCH(D42,Soupisky!$I:$I,0)))</f>
        <v/>
      </c>
      <c r="D42" s="200"/>
      <c r="E42" s="203"/>
      <c r="F42" s="204" t="str">
        <f>IF(OR(ISNA(MATCH(W42,'3k - LOS'!$B$4:$B$15,0)),ISNA(MATCH(E42,'3k - LOS'!$C$3:$F$3,0))),"",INDEX('3k - LOS'!$C$4:$F$15,MATCH(W42,'3k - LOS'!$B$4:$B$15,0),MATCH(E42,'3k - LOS'!$C$3:$F$3,0)))</f>
        <v/>
      </c>
      <c r="G42" s="25" t="str">
        <f>IF($F42="","",INDEX('3k - 1. závod'!$A:$AB,$F42+5,INDEX('3k - Základní list'!$B:$B,MATCH($E42,'3k - Základní list'!$A:$A,0),1)))</f>
        <v/>
      </c>
      <c r="H42" s="145" t="str">
        <f>IF($F42="","",INDEX('3k - 1. závod'!$A:$AB,$F42+5,INDEX('3k - Základní list'!$B:$B,MATCH($E42,'3k - Základní list'!$A:$A,0),1)+3))</f>
        <v/>
      </c>
      <c r="I42" s="333"/>
      <c r="J42" s="333"/>
      <c r="K42" s="342"/>
      <c r="L42" s="78" t="str">
        <f>IF(M42="","",INDEX(Soupisky!$H:$H,MATCH(M42,Soupisky!$I:$I,0)))</f>
        <v/>
      </c>
      <c r="M42" s="200" t="str">
        <f t="shared" si="10"/>
        <v/>
      </c>
      <c r="N42" s="203"/>
      <c r="O42" s="204" t="str">
        <f>IF(OR(ISNA(MATCH(W42,'3k - LOS'!$B$19:$B$30,0)),ISNA(MATCH(N42,'3k - LOS'!$C$18:$F$18,0))),"",INDEX('3k - LOS'!$C$19:$F$30,MATCH(W42,'3k - LOS'!$B$19:$B$30,0),MATCH(N42,'3k - LOS'!$C$18:$F$18,0)))</f>
        <v/>
      </c>
      <c r="P42" s="25" t="str">
        <f>IF($O42="","",INDEX('3k - 2. závod'!$A:$AB,$O42+5,INDEX('3k - Základní list'!$B:$B,MATCH($N42,'3k - Základní list'!$A:$A,0),1)))</f>
        <v/>
      </c>
      <c r="Q42" s="145" t="str">
        <f>IF($O42="","",INDEX('3k - 2. závod'!$A:$AB,$O42+5,INDEX('3k - Základní list'!$B:$B,MATCH($N42,'3k - Základní list'!$A:$A,0),1)+3))</f>
        <v/>
      </c>
      <c r="R42" s="312"/>
      <c r="S42" s="312"/>
      <c r="T42" s="306"/>
      <c r="U42" s="97" t="str">
        <f t="shared" si="11"/>
        <v/>
      </c>
      <c r="V42" s="97" t="str">
        <f t="shared" si="12"/>
        <v/>
      </c>
      <c r="W42" s="93" t="str">
        <f>IF(ISBLANK(B40),"",B40)</f>
        <v>MRS Uherské Hradiště PRESTON</v>
      </c>
      <c r="X42" s="309"/>
      <c r="Y42" s="390"/>
      <c r="Z42" s="306"/>
      <c r="AA42" s="304"/>
      <c r="AB42" s="99"/>
      <c r="AC42" s="99"/>
      <c r="AD42" s="99"/>
      <c r="AE42" s="86"/>
      <c r="AF42" s="99"/>
      <c r="AG42" s="86"/>
      <c r="AH42" s="99"/>
      <c r="AI42" s="86"/>
      <c r="AJ42" s="99"/>
      <c r="AK42" s="86"/>
      <c r="AL42" s="99"/>
      <c r="AM42" s="86"/>
      <c r="AN42" s="99"/>
      <c r="AO42" s="86"/>
      <c r="AP42" s="99"/>
      <c r="AQ42" s="86"/>
      <c r="AR42" s="99"/>
      <c r="AS42" s="86"/>
      <c r="AT42" s="99"/>
      <c r="AU42" s="86"/>
      <c r="AV42" s="99"/>
      <c r="AW42" s="86"/>
      <c r="AX42" s="99"/>
      <c r="AY42" s="86"/>
      <c r="AZ42" s="99"/>
      <c r="BA42" s="86"/>
      <c r="BB42" s="99"/>
      <c r="BC42" s="86"/>
      <c r="BR42" s="94" t="str">
        <f t="shared" si="13"/>
        <v/>
      </c>
      <c r="BS42" s="94" t="str">
        <f t="shared" si="14"/>
        <v/>
      </c>
    </row>
    <row r="43" spans="1:71" s="94" customFormat="1" ht="25.5" customHeight="1" thickBot="1" x14ac:dyDescent="0.25">
      <c r="A43" s="336"/>
      <c r="B43" s="389"/>
      <c r="C43" s="124" t="str">
        <f>IF(D43="","",INDEX(Soupisky!$H:$H,MATCH(D43,Soupisky!$I:$I,0)))</f>
        <v/>
      </c>
      <c r="D43" s="210"/>
      <c r="E43" s="211"/>
      <c r="F43" s="212" t="str">
        <f>IF(OR(ISNA(MATCH(W43,'3k - LOS'!$B$4:$B$15,0)),ISNA(MATCH(E43,'3k - LOS'!$C$3:$F$3,0))),"",INDEX('3k - LOS'!$C$4:$F$15,MATCH(W43,'3k - LOS'!$B$4:$B$15,0),MATCH(E43,'3k - LOS'!$C$3:$F$3,0)))</f>
        <v/>
      </c>
      <c r="G43" s="125" t="str">
        <f>IF($F43="","",INDEX('3k - 1. závod'!$A:$AB,$F43+5,INDEX('3k - Základní list'!$B:$B,MATCH($E43,'3k - Základní list'!$A:$A,0),1)))</f>
        <v/>
      </c>
      <c r="H43" s="133" t="str">
        <f>IF($F43="","",INDEX('3k - 1. závod'!$A:$AB,$F43+5,INDEX('3k - Základní list'!$B:$B,MATCH($E43,'3k - Základní list'!$A:$A,0),1)+3))</f>
        <v/>
      </c>
      <c r="I43" s="333"/>
      <c r="J43" s="333"/>
      <c r="K43" s="343"/>
      <c r="L43" s="124" t="str">
        <f>IF(M43="","",INDEX(Soupisky!$H:$H,MATCH(M43,Soupisky!$I:$I,0)))</f>
        <v/>
      </c>
      <c r="M43" s="210" t="str">
        <f t="shared" si="10"/>
        <v/>
      </c>
      <c r="N43" s="211"/>
      <c r="O43" s="212" t="str">
        <f>IF(OR(ISNA(MATCH(W43,'3k - LOS'!$B$19:$B$30,0)),ISNA(MATCH(N43,'3k - LOS'!$C$18:$F$18,0))),"",INDEX('3k - LOS'!$C$19:$F$30,MATCH(W43,'3k - LOS'!$B$19:$B$30,0),MATCH(N43,'3k - LOS'!$C$18:$F$18,0)))</f>
        <v/>
      </c>
      <c r="P43" s="125" t="str">
        <f>IF($O43="","",INDEX('3k - 2. závod'!$A:$AB,$O43+5,INDEX('3k - Základní list'!$B:$B,MATCH($N43,'3k - Základní list'!$A:$A,0),1)))</f>
        <v/>
      </c>
      <c r="Q43" s="133" t="str">
        <f>IF($O43="","",INDEX('3k - 2. závod'!$A:$AB,$O43+5,INDEX('3k - Základní list'!$B:$B,MATCH($N43,'3k - Základní list'!$A:$A,0),1)+3))</f>
        <v/>
      </c>
      <c r="R43" s="312"/>
      <c r="S43" s="312"/>
      <c r="T43" s="307"/>
      <c r="U43" s="97" t="str">
        <f t="shared" si="11"/>
        <v/>
      </c>
      <c r="V43" s="97" t="str">
        <f t="shared" si="12"/>
        <v/>
      </c>
      <c r="W43" s="93" t="str">
        <f>IF(ISBLANK(B40),"",B40)</f>
        <v>MRS Uherské Hradiště PRESTON</v>
      </c>
      <c r="X43" s="309"/>
      <c r="Y43" s="390"/>
      <c r="Z43" s="307"/>
      <c r="AA43" s="304"/>
      <c r="AB43" s="99"/>
      <c r="AC43" s="99"/>
      <c r="AD43" s="99"/>
      <c r="AE43" s="86"/>
      <c r="AF43" s="99"/>
      <c r="AG43" s="86"/>
      <c r="AH43" s="99"/>
      <c r="AI43" s="86"/>
      <c r="AJ43" s="99"/>
      <c r="AK43" s="86"/>
      <c r="AL43" s="99"/>
      <c r="AM43" s="86"/>
      <c r="AN43" s="99"/>
      <c r="AO43" s="86"/>
      <c r="AP43" s="99"/>
      <c r="AQ43" s="86"/>
      <c r="AR43" s="99"/>
      <c r="AS43" s="86"/>
      <c r="AT43" s="99"/>
      <c r="AU43" s="86"/>
      <c r="AV43" s="99"/>
      <c r="AW43" s="86"/>
      <c r="AX43" s="99"/>
      <c r="AY43" s="86"/>
      <c r="AZ43" s="99"/>
      <c r="BA43" s="86"/>
      <c r="BB43" s="99"/>
      <c r="BC43" s="86"/>
      <c r="BR43" s="94" t="str">
        <f t="shared" si="13"/>
        <v/>
      </c>
      <c r="BS43" s="94" t="str">
        <f t="shared" si="14"/>
        <v/>
      </c>
    </row>
    <row r="44" spans="1:71" s="94" customFormat="1" ht="25.5" customHeight="1" x14ac:dyDescent="0.2">
      <c r="A44" s="335" t="str">
        <f>IF(INDEX('3k - LOS'!$H$4:$H$15,MATCH(B44,'3k - LOS'!$I$4:$I$15,0),)=0,"",INDEX('3k - LOS'!$H$4:$H$15,MATCH(B44,'3k - LOS'!$I$4:$I$15,0),))</f>
        <v/>
      </c>
      <c r="B44" s="387" t="str">
        <f>'3k - LOS'!$I13</f>
        <v>MO ČRS Jindřichův Hradec AWAS DRENNAN</v>
      </c>
      <c r="C44" s="76" t="str">
        <f>IF(D44="","",INDEX(Soupisky!$H:$H,MATCH(D44,Soupisky!$I:$I,0)))</f>
        <v/>
      </c>
      <c r="D44" s="208"/>
      <c r="E44" s="198"/>
      <c r="F44" s="199" t="str">
        <f>IF(OR(ISNA(MATCH(W44,'3k - LOS'!$B$4:$B$15,0)),ISNA(MATCH(E44,'3k - LOS'!$C$3:$F$3,0))),"",INDEX('3k - LOS'!$C$4:$F$15,MATCH(W44,'3k - LOS'!$B$4:$B$15,0),MATCH(E44,'3k - LOS'!$C$3:$F$3,0)))</f>
        <v/>
      </c>
      <c r="G44" s="24" t="str">
        <f>IF($F44="","",INDEX('3k - 1. závod'!$A:$AB,$F44+5,INDEX('3k - Základní list'!$B:$B,MATCH($E44,'3k - Základní list'!$A:$A,0),1)))</f>
        <v/>
      </c>
      <c r="H44" s="144" t="str">
        <f>IF($F44="","",INDEX('3k - 1. závod'!$A:$AB,$F44+5,INDEX('3k - Základní list'!$B:$B,MATCH($E44,'3k - Základní list'!$A:$A,0),1)+3))</f>
        <v/>
      </c>
      <c r="I44" s="332" t="str">
        <f>IF(F44="","",SUM(G44:G47))</f>
        <v/>
      </c>
      <c r="J44" s="332" t="str">
        <f>IF(F44="","",SUM(H44:H47))</f>
        <v/>
      </c>
      <c r="K44" s="341" t="str">
        <f>IF(F44="","",RANK(J44,J:J,1))</f>
        <v/>
      </c>
      <c r="L44" s="76" t="str">
        <f>IF(M44="","",INDEX(Soupisky!$H:$H,MATCH(M44,Soupisky!$I:$I,0)))</f>
        <v/>
      </c>
      <c r="M44" s="208" t="str">
        <f t="shared" si="10"/>
        <v/>
      </c>
      <c r="N44" s="198"/>
      <c r="O44" s="199" t="str">
        <f>IF(OR(ISNA(MATCH(W44,'3k - LOS'!$B$19:$B$30,0)),ISNA(MATCH(N44,'3k - LOS'!$C$18:$F$18,0))),"",INDEX('3k - LOS'!$C$19:$F$30,MATCH(W44,'3k - LOS'!$B$19:$B$30,0),MATCH(N44,'3k - LOS'!$C$18:$F$18,0)))</f>
        <v/>
      </c>
      <c r="P44" s="24" t="str">
        <f>IF($O44="","",INDEX('3k - 2. závod'!$A:$AB,$O44+5,INDEX('3k - Základní list'!$B:$B,MATCH($N44,'3k - Základní list'!$A:$A,0),1)))</f>
        <v/>
      </c>
      <c r="Q44" s="144" t="str">
        <f>IF($O44="","",INDEX('3k - 2. závod'!$A:$AB,$O44+5,INDEX('3k - Základní list'!$B:$B,MATCH($N44,'3k - Základní list'!$A:$A,0),1)+3))</f>
        <v/>
      </c>
      <c r="R44" s="311" t="str">
        <f>IF(O44="","",SUM(P44:P47))</f>
        <v/>
      </c>
      <c r="S44" s="311" t="str">
        <f>IF(O44="","",SUM(Q44:Q47))</f>
        <v/>
      </c>
      <c r="T44" s="305" t="str">
        <f>IF(O44="","",RANK(S44,S:S,1))</f>
        <v/>
      </c>
      <c r="U44" s="126" t="str">
        <f t="shared" si="11"/>
        <v/>
      </c>
      <c r="V44" s="126" t="str">
        <f t="shared" si="12"/>
        <v/>
      </c>
      <c r="W44" s="127" t="str">
        <f>IF(ISBLANK(B44),"",B44)</f>
        <v>MO ČRS Jindřichův Hradec AWAS DRENNAN</v>
      </c>
      <c r="X44" s="308" t="str">
        <f>IF(O44="","",SUM(I44,R44))</f>
        <v/>
      </c>
      <c r="Y44" s="311" t="str">
        <f>IF(O44="","",SUM(S44,J44))</f>
        <v/>
      </c>
      <c r="Z44" s="305" t="str">
        <f>IF(O44="","",RANK(Y44,Y:Y,1))</f>
        <v/>
      </c>
      <c r="AA44" s="304">
        <f>IF(AND(D44="",D45="",D46="",D47=""), 0, 1)</f>
        <v>0</v>
      </c>
      <c r="AB44" s="99"/>
      <c r="AC44" s="99"/>
      <c r="AD44" s="99"/>
      <c r="AE44" s="86"/>
      <c r="AF44" s="99"/>
      <c r="AG44" s="86"/>
      <c r="AH44" s="99"/>
      <c r="AI44" s="86"/>
      <c r="AJ44" s="99"/>
      <c r="AK44" s="86"/>
      <c r="AL44" s="99"/>
      <c r="AM44" s="86"/>
      <c r="AN44" s="99"/>
      <c r="AO44" s="86"/>
      <c r="AP44" s="99"/>
      <c r="AQ44" s="86"/>
      <c r="AR44" s="99"/>
      <c r="AS44" s="86"/>
      <c r="AT44" s="99"/>
      <c r="AU44" s="86"/>
      <c r="AV44" s="99"/>
      <c r="AW44" s="86"/>
      <c r="AX44" s="99"/>
      <c r="AY44" s="86"/>
      <c r="AZ44" s="99"/>
      <c r="BA44" s="86"/>
      <c r="BB44" s="99"/>
      <c r="BC44" s="86"/>
      <c r="BR44" s="94" t="str">
        <f t="shared" si="13"/>
        <v/>
      </c>
      <c r="BS44" s="94" t="str">
        <f t="shared" si="14"/>
        <v/>
      </c>
    </row>
    <row r="45" spans="1:71" s="94" customFormat="1" ht="25.5" customHeight="1" x14ac:dyDescent="0.2">
      <c r="A45" s="336"/>
      <c r="B45" s="388"/>
      <c r="C45" s="77" t="str">
        <f>IF(D45="","",INDEX(Soupisky!$H:$H,MATCH(D45,Soupisky!$I:$I,0)))</f>
        <v/>
      </c>
      <c r="D45" s="200"/>
      <c r="E45" s="201"/>
      <c r="F45" s="202" t="str">
        <f>IF(OR(ISNA(MATCH(W45,'3k - LOS'!$B$4:$B$15,0)),ISNA(MATCH(E45,'3k - LOS'!$C$3:$F$3,0))),"",INDEX('3k - LOS'!$C$4:$F$15,MATCH(W45,'3k - LOS'!$B$4:$B$15,0),MATCH(E45,'3k - LOS'!$C$3:$F$3,0)))</f>
        <v/>
      </c>
      <c r="G45" s="25" t="str">
        <f>IF($F45="","",INDEX('3k - 1. závod'!$A:$AB,$F45+5,INDEX('3k - Základní list'!$B:$B,MATCH($E45,'3k - Základní list'!$A:$A,0),1)))</f>
        <v/>
      </c>
      <c r="H45" s="145" t="str">
        <f>IF($F45="","",INDEX('3k - 1. závod'!$A:$AB,$F45+5,INDEX('3k - Základní list'!$B:$B,MATCH($E45,'3k - Základní list'!$A:$A,0),1)+3))</f>
        <v/>
      </c>
      <c r="I45" s="333"/>
      <c r="J45" s="333"/>
      <c r="K45" s="342"/>
      <c r="L45" s="77" t="str">
        <f>IF(M45="","",INDEX(Soupisky!$H:$H,MATCH(M45,Soupisky!$I:$I,0)))</f>
        <v/>
      </c>
      <c r="M45" s="200" t="str">
        <f t="shared" si="10"/>
        <v/>
      </c>
      <c r="N45" s="201"/>
      <c r="O45" s="202" t="str">
        <f>IF(OR(ISNA(MATCH(W45,'3k - LOS'!$B$19:$B$30,0)),ISNA(MATCH(N45,'3k - LOS'!$C$18:$F$18,0))),"",INDEX('3k - LOS'!$C$19:$F$30,MATCH(W45,'3k - LOS'!$B$19:$B$30,0),MATCH(N45,'3k - LOS'!$C$18:$F$18,0)))</f>
        <v/>
      </c>
      <c r="P45" s="25" t="str">
        <f>IF($O45="","",INDEX('3k - 2. závod'!$A:$AB,$O45+5,INDEX('3k - Základní list'!$B:$B,MATCH($N45,'3k - Základní list'!$A:$A,0),1)))</f>
        <v/>
      </c>
      <c r="Q45" s="145" t="str">
        <f>IF($O45="","",INDEX('3k - 2. závod'!$A:$AB,$O45+5,INDEX('3k - Základní list'!$B:$B,MATCH($N45,'3k - Základní list'!$A:$A,0),1)+3))</f>
        <v/>
      </c>
      <c r="R45" s="312"/>
      <c r="S45" s="312"/>
      <c r="T45" s="306"/>
      <c r="U45" s="128" t="str">
        <f t="shared" si="11"/>
        <v/>
      </c>
      <c r="V45" s="128" t="str">
        <f t="shared" si="12"/>
        <v/>
      </c>
      <c r="W45" s="129" t="str">
        <f>IF(ISBLANK(B44),"",B44)</f>
        <v>MO ČRS Jindřichův Hradec AWAS DRENNAN</v>
      </c>
      <c r="X45" s="309"/>
      <c r="Y45" s="312"/>
      <c r="Z45" s="306"/>
      <c r="AA45" s="304"/>
      <c r="AB45" s="99"/>
      <c r="AC45" s="99"/>
      <c r="AD45" s="99"/>
      <c r="AE45" s="86"/>
      <c r="AF45" s="99"/>
      <c r="AG45" s="86"/>
      <c r="AH45" s="99"/>
      <c r="AI45" s="86"/>
      <c r="AJ45" s="99"/>
      <c r="AK45" s="86"/>
      <c r="AL45" s="99"/>
      <c r="AM45" s="86"/>
      <c r="AN45" s="99"/>
      <c r="AO45" s="86"/>
      <c r="AP45" s="99"/>
      <c r="AQ45" s="86"/>
      <c r="AR45" s="99"/>
      <c r="AS45" s="86"/>
      <c r="AT45" s="99"/>
      <c r="AU45" s="86"/>
      <c r="AV45" s="99"/>
      <c r="AW45" s="86"/>
      <c r="AX45" s="99"/>
      <c r="AY45" s="86"/>
      <c r="AZ45" s="99"/>
      <c r="BA45" s="86"/>
      <c r="BB45" s="99"/>
      <c r="BC45" s="86"/>
      <c r="BR45" s="94" t="str">
        <f t="shared" si="13"/>
        <v/>
      </c>
      <c r="BS45" s="94" t="str">
        <f t="shared" si="14"/>
        <v/>
      </c>
    </row>
    <row r="46" spans="1:71" s="94" customFormat="1" ht="25.5" customHeight="1" x14ac:dyDescent="0.2">
      <c r="A46" s="336"/>
      <c r="B46" s="388"/>
      <c r="C46" s="78" t="str">
        <f>IF(D46="","",INDEX(Soupisky!$H:$H,MATCH(D46,Soupisky!$I:$I,0)))</f>
        <v/>
      </c>
      <c r="D46" s="200"/>
      <c r="E46" s="203"/>
      <c r="F46" s="204" t="str">
        <f>IF(OR(ISNA(MATCH(W46,'3k - LOS'!$B$4:$B$15,0)),ISNA(MATCH(E46,'3k - LOS'!$C$3:$F$3,0))),"",INDEX('3k - LOS'!$C$4:$F$15,MATCH(W46,'3k - LOS'!$B$4:$B$15,0),MATCH(E46,'3k - LOS'!$C$3:$F$3,0)))</f>
        <v/>
      </c>
      <c r="G46" s="25" t="str">
        <f>IF($F46="","",INDEX('3k - 1. závod'!$A:$AB,$F46+5,INDEX('3k - Základní list'!$B:$B,MATCH($E46,'3k - Základní list'!$A:$A,0),1)))</f>
        <v/>
      </c>
      <c r="H46" s="145" t="str">
        <f>IF($F46="","",INDEX('3k - 1. závod'!$A:$AB,$F46+5,INDEX('3k - Základní list'!$B:$B,MATCH($E46,'3k - Základní list'!$A:$A,0),1)+3))</f>
        <v/>
      </c>
      <c r="I46" s="333"/>
      <c r="J46" s="333"/>
      <c r="K46" s="342"/>
      <c r="L46" s="78" t="str">
        <f>IF(M46="","",INDEX(Soupisky!$H:$H,MATCH(M46,Soupisky!$I:$I,0)))</f>
        <v/>
      </c>
      <c r="M46" s="200" t="str">
        <f t="shared" si="10"/>
        <v/>
      </c>
      <c r="N46" s="203"/>
      <c r="O46" s="204" t="str">
        <f>IF(OR(ISNA(MATCH(W46,'3k - LOS'!$B$19:$B$30,0)),ISNA(MATCH(N46,'3k - LOS'!$C$18:$F$18,0))),"",INDEX('3k - LOS'!$C$19:$F$30,MATCH(W46,'3k - LOS'!$B$19:$B$30,0),MATCH(N46,'3k - LOS'!$C$18:$F$18,0)))</f>
        <v/>
      </c>
      <c r="P46" s="25" t="str">
        <f>IF($O46="","",INDEX('3k - 2. závod'!$A:$AB,$O46+5,INDEX('3k - Základní list'!$B:$B,MATCH($N46,'3k - Základní list'!$A:$A,0),1)))</f>
        <v/>
      </c>
      <c r="Q46" s="145" t="str">
        <f>IF($O46="","",INDEX('3k - 2. závod'!$A:$AB,$O46+5,INDEX('3k - Základní list'!$B:$B,MATCH($N46,'3k - Základní list'!$A:$A,0),1)+3))</f>
        <v/>
      </c>
      <c r="R46" s="312"/>
      <c r="S46" s="312"/>
      <c r="T46" s="306"/>
      <c r="U46" s="128" t="str">
        <f t="shared" si="11"/>
        <v/>
      </c>
      <c r="V46" s="128" t="str">
        <f t="shared" si="12"/>
        <v/>
      </c>
      <c r="W46" s="129" t="str">
        <f>IF(ISBLANK(B44),"",B44)</f>
        <v>MO ČRS Jindřichův Hradec AWAS DRENNAN</v>
      </c>
      <c r="X46" s="309"/>
      <c r="Y46" s="312"/>
      <c r="Z46" s="306"/>
      <c r="AA46" s="304"/>
      <c r="AB46" s="99"/>
      <c r="AC46" s="99"/>
      <c r="AD46" s="99"/>
      <c r="AE46" s="86"/>
      <c r="AF46" s="99"/>
      <c r="AG46" s="86"/>
      <c r="AH46" s="99"/>
      <c r="AI46" s="86"/>
      <c r="AJ46" s="99"/>
      <c r="AK46" s="86"/>
      <c r="AL46" s="99"/>
      <c r="AM46" s="86"/>
      <c r="AN46" s="99"/>
      <c r="AO46" s="86"/>
      <c r="AP46" s="99"/>
      <c r="AQ46" s="86"/>
      <c r="AR46" s="99"/>
      <c r="AS46" s="86"/>
      <c r="AT46" s="99"/>
      <c r="AU46" s="86"/>
      <c r="AV46" s="99"/>
      <c r="AW46" s="86"/>
      <c r="AX46" s="99"/>
      <c r="AY46" s="86"/>
      <c r="AZ46" s="99"/>
      <c r="BA46" s="86"/>
      <c r="BB46" s="99"/>
      <c r="BC46" s="86"/>
      <c r="BR46" s="94" t="str">
        <f t="shared" si="13"/>
        <v/>
      </c>
      <c r="BS46" s="94" t="str">
        <f t="shared" si="14"/>
        <v/>
      </c>
    </row>
    <row r="47" spans="1:71" s="94" customFormat="1" ht="25.5" customHeight="1" thickBot="1" x14ac:dyDescent="0.25">
      <c r="A47" s="337"/>
      <c r="B47" s="389"/>
      <c r="C47" s="79" t="str">
        <f>IF(D47="","",INDEX(Soupisky!$H:$H,MATCH(D47,Soupisky!$I:$I,0)))</f>
        <v/>
      </c>
      <c r="D47" s="205"/>
      <c r="E47" s="206"/>
      <c r="F47" s="207" t="str">
        <f>IF(OR(ISNA(MATCH(W47,'3k - LOS'!$B$4:$B$15,0)),ISNA(MATCH(E47,'3k - LOS'!$C$3:$F$3,0))),"",INDEX('3k - LOS'!$C$4:$F$15,MATCH(W47,'3k - LOS'!$B$4:$B$15,0),MATCH(E47,'3k - LOS'!$C$3:$F$3,0)))</f>
        <v/>
      </c>
      <c r="G47" s="26" t="str">
        <f>IF($F47="","",INDEX('3k - 1. závod'!$A:$AB,$F47+5,INDEX('3k - Základní list'!$B:$B,MATCH($E47,'3k - Základní list'!$A:$A,0),1)))</f>
        <v/>
      </c>
      <c r="H47" s="146" t="str">
        <f>IF($F47="","",INDEX('3k - 1. závod'!$A:$AB,$F47+5,INDEX('3k - Základní list'!$B:$B,MATCH($E47,'3k - Základní list'!$A:$A,0),1)+3))</f>
        <v/>
      </c>
      <c r="I47" s="334"/>
      <c r="J47" s="334"/>
      <c r="K47" s="343"/>
      <c r="L47" s="79" t="str">
        <f>IF(M47="","",INDEX(Soupisky!$H:$H,MATCH(M47,Soupisky!$I:$I,0)))</f>
        <v/>
      </c>
      <c r="M47" s="205" t="str">
        <f t="shared" si="10"/>
        <v/>
      </c>
      <c r="N47" s="206"/>
      <c r="O47" s="207" t="str">
        <f>IF(OR(ISNA(MATCH(W47,'3k - LOS'!$B$19:$B$30,0)),ISNA(MATCH(N47,'3k - LOS'!$C$18:$F$18,0))),"",INDEX('3k - LOS'!$C$19:$F$30,MATCH(W47,'3k - LOS'!$B$19:$B$30,0),MATCH(N47,'3k - LOS'!$C$18:$F$18,0)))</f>
        <v/>
      </c>
      <c r="P47" s="26" t="str">
        <f>IF($O47="","",INDEX('3k - 2. závod'!$A:$AB,$O47+5,INDEX('3k - Základní list'!$B:$B,MATCH($N47,'3k - Základní list'!$A:$A,0),1)))</f>
        <v/>
      </c>
      <c r="Q47" s="146" t="str">
        <f>IF($O47="","",INDEX('3k - 2. závod'!$A:$AB,$O47+5,INDEX('3k - Základní list'!$B:$B,MATCH($N47,'3k - Základní list'!$A:$A,0),1)+3))</f>
        <v/>
      </c>
      <c r="R47" s="313"/>
      <c r="S47" s="313"/>
      <c r="T47" s="307"/>
      <c r="U47" s="130" t="str">
        <f t="shared" si="11"/>
        <v/>
      </c>
      <c r="V47" s="130" t="str">
        <f t="shared" si="12"/>
        <v/>
      </c>
      <c r="W47" s="131" t="str">
        <f>IF(ISBLANK(B44),"",B44)</f>
        <v>MO ČRS Jindřichův Hradec AWAS DRENNAN</v>
      </c>
      <c r="X47" s="310"/>
      <c r="Y47" s="313"/>
      <c r="Z47" s="307"/>
      <c r="AA47" s="304"/>
      <c r="AB47" s="99"/>
      <c r="AC47" s="99"/>
      <c r="AD47" s="99"/>
      <c r="AE47" s="86"/>
      <c r="AF47" s="99"/>
      <c r="AG47" s="86"/>
      <c r="AH47" s="99"/>
      <c r="AI47" s="86"/>
      <c r="AJ47" s="99"/>
      <c r="AK47" s="86"/>
      <c r="AL47" s="99"/>
      <c r="AM47" s="86"/>
      <c r="AN47" s="99"/>
      <c r="AO47" s="86"/>
      <c r="AP47" s="99"/>
      <c r="AQ47" s="86"/>
      <c r="AR47" s="99"/>
      <c r="AS47" s="86"/>
      <c r="AT47" s="99"/>
      <c r="AU47" s="86"/>
      <c r="AV47" s="99"/>
      <c r="AW47" s="86"/>
      <c r="AX47" s="99"/>
      <c r="AY47" s="86"/>
      <c r="AZ47" s="99"/>
      <c r="BA47" s="86"/>
      <c r="BB47" s="99"/>
      <c r="BC47" s="86"/>
      <c r="BR47" s="94" t="str">
        <f t="shared" si="13"/>
        <v/>
      </c>
      <c r="BS47" s="94" t="str">
        <f t="shared" si="14"/>
        <v/>
      </c>
    </row>
    <row r="48" spans="1:71" s="94" customFormat="1" ht="25.5" customHeight="1" x14ac:dyDescent="0.2">
      <c r="A48" s="335" t="str">
        <f>IF(INDEX('3k - LOS'!$H$4:$H$15,MATCH(B48,'3k - LOS'!$I$4:$I$15,0),)=0,"",INDEX('3k - LOS'!$H$4:$H$15,MATCH(B48,'3k - LOS'!$I$4:$I$15,0),))</f>
        <v/>
      </c>
      <c r="B48" s="387" t="str">
        <f>'3k - LOS'!$I14</f>
        <v>MO ČRS Mělník - Colmic</v>
      </c>
      <c r="C48" s="76" t="str">
        <f>IF(D48="","",INDEX(Soupisky!$H:$H,MATCH(D48,Soupisky!$I:$I,0)))</f>
        <v/>
      </c>
      <c r="D48" s="208"/>
      <c r="E48" s="198"/>
      <c r="F48" s="199" t="str">
        <f>IF(OR(ISNA(MATCH(W48,'3k - LOS'!$B$4:$B$15,0)),ISNA(MATCH(E48,'3k - LOS'!$C$3:$F$3,0))),"",INDEX('3k - LOS'!$C$4:$F$15,MATCH(W48,'3k - LOS'!$B$4:$B$15,0),MATCH(E48,'3k - LOS'!$C$3:$F$3,0)))</f>
        <v/>
      </c>
      <c r="G48" s="24" t="str">
        <f>IF($F48="","",INDEX('3k - 1. závod'!$A:$AB,$F48+5,INDEX('3k - Základní list'!$B:$B,MATCH($E48,'3k - Základní list'!$A:$A,0),1)))</f>
        <v/>
      </c>
      <c r="H48" s="144" t="str">
        <f>IF($F48="","",INDEX('3k - 1. závod'!$A:$AB,$F48+5,INDEX('3k - Základní list'!$B:$B,MATCH($E48,'3k - Základní list'!$A:$A,0),1)+3))</f>
        <v/>
      </c>
      <c r="I48" s="332" t="str">
        <f>IF(F48="","",SUM(G48:G51))</f>
        <v/>
      </c>
      <c r="J48" s="332" t="str">
        <f>IF(F48="","",SUM(H48:H51))</f>
        <v/>
      </c>
      <c r="K48" s="341" t="str">
        <f>IF(F48="","",RANK(J48,J:J,1))</f>
        <v/>
      </c>
      <c r="L48" s="76" t="str">
        <f>IF(M48="","",INDEX(Soupisky!$H:$H,MATCH(M48,Soupisky!$I:$I,0)))</f>
        <v/>
      </c>
      <c r="M48" s="208" t="str">
        <f t="shared" si="10"/>
        <v/>
      </c>
      <c r="N48" s="198"/>
      <c r="O48" s="199" t="str">
        <f>IF(OR(ISNA(MATCH(W48,'3k - LOS'!$B$19:$B$30,0)),ISNA(MATCH(N48,'3k - LOS'!$C$18:$F$18,0))),"",INDEX('3k - LOS'!$C$19:$F$30,MATCH(W48,'3k - LOS'!$B$19:$B$30,0),MATCH(N48,'3k - LOS'!$C$18:$F$18,0)))</f>
        <v/>
      </c>
      <c r="P48" s="24" t="str">
        <f>IF($O48="","",INDEX('3k - 2. závod'!$A:$AB,$O48+5,INDEX('3k - Základní list'!$B:$B,MATCH($N48,'3k - Základní list'!$A:$A,0),1)))</f>
        <v/>
      </c>
      <c r="Q48" s="144" t="str">
        <f>IF($O48="","",INDEX('3k - 2. závod'!$A:$AB,$O48+5,INDEX('3k - Základní list'!$B:$B,MATCH($N48,'3k - Základní list'!$A:$A,0),1)+3))</f>
        <v/>
      </c>
      <c r="R48" s="311" t="str">
        <f>IF(O48="","",SUM(P48:P51))</f>
        <v/>
      </c>
      <c r="S48" s="311" t="str">
        <f>IF(O48="","",SUM(Q48:Q51))</f>
        <v/>
      </c>
      <c r="T48" s="305" t="str">
        <f>IF(O48="","",RANK(S48,S:S,1))</f>
        <v/>
      </c>
      <c r="U48" s="126" t="str">
        <f t="shared" si="11"/>
        <v/>
      </c>
      <c r="V48" s="126" t="str">
        <f t="shared" si="12"/>
        <v/>
      </c>
      <c r="W48" s="127" t="str">
        <f>IF(ISBLANK(B48),"",B48)</f>
        <v>MO ČRS Mělník - Colmic</v>
      </c>
      <c r="X48" s="308" t="str">
        <f>IF(O48="","",SUM(I48,R48))</f>
        <v/>
      </c>
      <c r="Y48" s="311" t="str">
        <f>IF(O48="","",SUM(S48,J48))</f>
        <v/>
      </c>
      <c r="Z48" s="305" t="str">
        <f>IF(O48="","",RANK(Y48,Y:Y,1))</f>
        <v/>
      </c>
      <c r="AA48" s="304">
        <f>IF(AND(D48="",D49="",D50="",D51=""), 0, 1)</f>
        <v>0</v>
      </c>
      <c r="AB48" s="95"/>
      <c r="AC48" s="95"/>
      <c r="AD48" s="95"/>
      <c r="AE48" s="96"/>
      <c r="AF48" s="95"/>
      <c r="AG48" s="96"/>
      <c r="AH48" s="95"/>
      <c r="AI48" s="96"/>
      <c r="AJ48" s="95"/>
      <c r="AK48" s="96"/>
      <c r="AL48" s="95"/>
      <c r="AM48" s="96"/>
      <c r="AN48" s="95"/>
      <c r="AO48" s="96"/>
      <c r="AP48" s="95"/>
      <c r="AQ48" s="96"/>
      <c r="AR48" s="95"/>
      <c r="AS48" s="96"/>
      <c r="AT48" s="95"/>
      <c r="AU48" s="96"/>
      <c r="AV48" s="95"/>
      <c r="AW48" s="96"/>
      <c r="AX48" s="95"/>
      <c r="AY48" s="96"/>
      <c r="AZ48" s="95"/>
      <c r="BA48" s="96"/>
      <c r="BB48" s="95"/>
      <c r="BC48" s="96"/>
      <c r="BR48" s="94" t="str">
        <f t="shared" si="13"/>
        <v/>
      </c>
      <c r="BS48" s="94" t="str">
        <f t="shared" si="14"/>
        <v/>
      </c>
    </row>
    <row r="49" spans="1:71" s="94" customFormat="1" ht="25.5" customHeight="1" x14ac:dyDescent="0.2">
      <c r="A49" s="336"/>
      <c r="B49" s="388"/>
      <c r="C49" s="77" t="str">
        <f>IF(D49="","",INDEX(Soupisky!$H:$H,MATCH(D49,Soupisky!$I:$I,0)))</f>
        <v/>
      </c>
      <c r="D49" s="200"/>
      <c r="E49" s="201"/>
      <c r="F49" s="202" t="str">
        <f>IF(OR(ISNA(MATCH(W49,'3k - LOS'!$B$4:$B$15,0)),ISNA(MATCH(E49,'3k - LOS'!$C$3:$F$3,0))),"",INDEX('3k - LOS'!$C$4:$F$15,MATCH(W49,'3k - LOS'!$B$4:$B$15,0),MATCH(E49,'3k - LOS'!$C$3:$F$3,0)))</f>
        <v/>
      </c>
      <c r="G49" s="25" t="str">
        <f>IF($F49="","",INDEX('3k - 1. závod'!$A:$AB,$F49+5,INDEX('3k - Základní list'!$B:$B,MATCH($E49,'3k - Základní list'!$A:$A,0),1)))</f>
        <v/>
      </c>
      <c r="H49" s="145" t="str">
        <f>IF($F49="","",INDEX('3k - 1. závod'!$A:$AB,$F49+5,INDEX('3k - Základní list'!$B:$B,MATCH($E49,'3k - Základní list'!$A:$A,0),1)+3))</f>
        <v/>
      </c>
      <c r="I49" s="333"/>
      <c r="J49" s="333"/>
      <c r="K49" s="342"/>
      <c r="L49" s="77" t="str">
        <f>IF(M49="","",INDEX(Soupisky!$H:$H,MATCH(M49,Soupisky!$I:$I,0)))</f>
        <v/>
      </c>
      <c r="M49" s="200" t="str">
        <f t="shared" si="10"/>
        <v/>
      </c>
      <c r="N49" s="201"/>
      <c r="O49" s="202" t="str">
        <f>IF(OR(ISNA(MATCH(W49,'3k - LOS'!$B$19:$B$30,0)),ISNA(MATCH(N49,'3k - LOS'!$C$18:$F$18,0))),"",INDEX('3k - LOS'!$C$19:$F$30,MATCH(W49,'3k - LOS'!$B$19:$B$30,0),MATCH(N49,'3k - LOS'!$C$18:$F$18,0)))</f>
        <v/>
      </c>
      <c r="P49" s="25" t="str">
        <f>IF($O49="","",INDEX('3k - 2. závod'!$A:$AB,$O49+5,INDEX('3k - Základní list'!$B:$B,MATCH($N49,'3k - Základní list'!$A:$A,0),1)))</f>
        <v/>
      </c>
      <c r="Q49" s="145" t="str">
        <f>IF($O49="","",INDEX('3k - 2. závod'!$A:$AB,$O49+5,INDEX('3k - Základní list'!$B:$B,MATCH($N49,'3k - Základní list'!$A:$A,0),1)+3))</f>
        <v/>
      </c>
      <c r="R49" s="312"/>
      <c r="S49" s="312"/>
      <c r="T49" s="306"/>
      <c r="U49" s="128" t="str">
        <f t="shared" si="11"/>
        <v/>
      </c>
      <c r="V49" s="128" t="str">
        <f t="shared" si="12"/>
        <v/>
      </c>
      <c r="W49" s="129" t="str">
        <f>IF(ISBLANK(B48),"",B48)</f>
        <v>MO ČRS Mělník - Colmic</v>
      </c>
      <c r="X49" s="309"/>
      <c r="Y49" s="312"/>
      <c r="Z49" s="306"/>
      <c r="AA49" s="304"/>
      <c r="AB49" s="95"/>
      <c r="AC49" s="95"/>
      <c r="AD49" s="95"/>
      <c r="AE49" s="96"/>
      <c r="AF49" s="95"/>
      <c r="AG49" s="96"/>
      <c r="AH49" s="95"/>
      <c r="AI49" s="96"/>
      <c r="AJ49" s="95"/>
      <c r="AK49" s="96"/>
      <c r="AL49" s="95"/>
      <c r="AM49" s="96"/>
      <c r="AN49" s="95"/>
      <c r="AO49" s="96"/>
      <c r="AP49" s="95"/>
      <c r="AQ49" s="96"/>
      <c r="AR49" s="95"/>
      <c r="AS49" s="96"/>
      <c r="AT49" s="95"/>
      <c r="AU49" s="96"/>
      <c r="AV49" s="95"/>
      <c r="AW49" s="96"/>
      <c r="AX49" s="95"/>
      <c r="AY49" s="96"/>
      <c r="AZ49" s="95"/>
      <c r="BA49" s="96"/>
      <c r="BB49" s="95"/>
      <c r="BC49" s="96"/>
      <c r="BR49" s="94" t="str">
        <f t="shared" si="13"/>
        <v/>
      </c>
      <c r="BS49" s="94" t="str">
        <f t="shared" si="14"/>
        <v/>
      </c>
    </row>
    <row r="50" spans="1:71" s="94" customFormat="1" ht="25.5" customHeight="1" x14ac:dyDescent="0.2">
      <c r="A50" s="336"/>
      <c r="B50" s="388"/>
      <c r="C50" s="78" t="str">
        <f>IF(D50="","",INDEX(Soupisky!$H:$H,MATCH(D50,Soupisky!$I:$I,0)))</f>
        <v/>
      </c>
      <c r="D50" s="200"/>
      <c r="E50" s="203"/>
      <c r="F50" s="204" t="str">
        <f>IF(OR(ISNA(MATCH(W50,'3k - LOS'!$B$4:$B$15,0)),ISNA(MATCH(E50,'3k - LOS'!$C$3:$F$3,0))),"",INDEX('3k - LOS'!$C$4:$F$15,MATCH(W50,'3k - LOS'!$B$4:$B$15,0),MATCH(E50,'3k - LOS'!$C$3:$F$3,0)))</f>
        <v/>
      </c>
      <c r="G50" s="25" t="str">
        <f>IF($F50="","",INDEX('3k - 1. závod'!$A:$AB,$F50+5,INDEX('3k - Základní list'!$B:$B,MATCH($E50,'3k - Základní list'!$A:$A,0),1)))</f>
        <v/>
      </c>
      <c r="H50" s="145" t="str">
        <f>IF($F50="","",INDEX('3k - 1. závod'!$A:$AB,$F50+5,INDEX('3k - Základní list'!$B:$B,MATCH($E50,'3k - Základní list'!$A:$A,0),1)+3))</f>
        <v/>
      </c>
      <c r="I50" s="333"/>
      <c r="J50" s="333"/>
      <c r="K50" s="342"/>
      <c r="L50" s="78" t="str">
        <f>IF(M50="","",INDEX(Soupisky!$H:$H,MATCH(M50,Soupisky!$I:$I,0)))</f>
        <v/>
      </c>
      <c r="M50" s="200" t="str">
        <f t="shared" si="10"/>
        <v/>
      </c>
      <c r="N50" s="203"/>
      <c r="O50" s="204" t="str">
        <f>IF(OR(ISNA(MATCH(W50,'3k - LOS'!$B$19:$B$30,0)),ISNA(MATCH(N50,'3k - LOS'!$C$18:$F$18,0))),"",INDEX('3k - LOS'!$C$19:$F$30,MATCH(W50,'3k - LOS'!$B$19:$B$30,0),MATCH(N50,'3k - LOS'!$C$18:$F$18,0)))</f>
        <v/>
      </c>
      <c r="P50" s="25" t="str">
        <f>IF($O50="","",INDEX('3k - 2. závod'!$A:$AB,$O50+5,INDEX('3k - Základní list'!$B:$B,MATCH($N50,'3k - Základní list'!$A:$A,0),1)))</f>
        <v/>
      </c>
      <c r="Q50" s="145" t="str">
        <f>IF($O50="","",INDEX('3k - 2. závod'!$A:$AB,$O50+5,INDEX('3k - Základní list'!$B:$B,MATCH($N50,'3k - Základní list'!$A:$A,0),1)+3))</f>
        <v/>
      </c>
      <c r="R50" s="312"/>
      <c r="S50" s="312"/>
      <c r="T50" s="306"/>
      <c r="U50" s="128" t="str">
        <f t="shared" si="11"/>
        <v/>
      </c>
      <c r="V50" s="128" t="str">
        <f t="shared" si="12"/>
        <v/>
      </c>
      <c r="W50" s="129" t="str">
        <f>IF(ISBLANK(B48),"",B48)</f>
        <v>MO ČRS Mělník - Colmic</v>
      </c>
      <c r="X50" s="309"/>
      <c r="Y50" s="312"/>
      <c r="Z50" s="306"/>
      <c r="AA50" s="304"/>
      <c r="AB50" s="95"/>
      <c r="AC50" s="95"/>
      <c r="AD50" s="95"/>
      <c r="AE50" s="96"/>
      <c r="AF50" s="95"/>
      <c r="AG50" s="96"/>
      <c r="AH50" s="95"/>
      <c r="AI50" s="96"/>
      <c r="AJ50" s="95"/>
      <c r="AK50" s="96"/>
      <c r="AL50" s="95"/>
      <c r="AM50" s="96"/>
      <c r="AN50" s="95"/>
      <c r="AO50" s="96"/>
      <c r="AP50" s="95"/>
      <c r="AQ50" s="96"/>
      <c r="AR50" s="95"/>
      <c r="AS50" s="96"/>
      <c r="AT50" s="95"/>
      <c r="AU50" s="96"/>
      <c r="AV50" s="95"/>
      <c r="AW50" s="96"/>
      <c r="AX50" s="95"/>
      <c r="AY50" s="96"/>
      <c r="AZ50" s="95"/>
      <c r="BA50" s="96"/>
      <c r="BB50" s="95"/>
      <c r="BC50" s="96"/>
      <c r="BR50" s="94" t="str">
        <f t="shared" si="13"/>
        <v/>
      </c>
      <c r="BS50" s="94" t="str">
        <f t="shared" si="14"/>
        <v/>
      </c>
    </row>
    <row r="51" spans="1:71" s="94" customFormat="1" ht="25.5" customHeight="1" thickBot="1" x14ac:dyDescent="0.25">
      <c r="A51" s="337"/>
      <c r="B51" s="389"/>
      <c r="C51" s="79" t="str">
        <f>IF(D51="","",INDEX(Soupisky!$H:$H,MATCH(D51,Soupisky!$I:$I,0)))</f>
        <v/>
      </c>
      <c r="D51" s="205"/>
      <c r="E51" s="206"/>
      <c r="F51" s="207" t="str">
        <f>IF(OR(ISNA(MATCH(W51,'3k - LOS'!$B$4:$B$15,0)),ISNA(MATCH(E51,'3k - LOS'!$C$3:$F$3,0))),"",INDEX('3k - LOS'!$C$4:$F$15,MATCH(W51,'3k - LOS'!$B$4:$B$15,0),MATCH(E51,'3k - LOS'!$C$3:$F$3,0)))</f>
        <v/>
      </c>
      <c r="G51" s="26" t="str">
        <f>IF($F51="","",INDEX('3k - 1. závod'!$A:$AB,$F51+5,INDEX('3k - Základní list'!$B:$B,MATCH($E51,'3k - Základní list'!$A:$A,0),1)))</f>
        <v/>
      </c>
      <c r="H51" s="146" t="str">
        <f>IF($F51="","",INDEX('3k - 1. závod'!$A:$AB,$F51+5,INDEX('3k - Základní list'!$B:$B,MATCH($E51,'3k - Základní list'!$A:$A,0),1)+3))</f>
        <v/>
      </c>
      <c r="I51" s="334"/>
      <c r="J51" s="334"/>
      <c r="K51" s="343"/>
      <c r="L51" s="79" t="str">
        <f>IF(M51="","",INDEX(Soupisky!$H:$H,MATCH(M51,Soupisky!$I:$I,0)))</f>
        <v/>
      </c>
      <c r="M51" s="205" t="str">
        <f t="shared" si="10"/>
        <v/>
      </c>
      <c r="N51" s="206"/>
      <c r="O51" s="207" t="str">
        <f>IF(OR(ISNA(MATCH(W51,'3k - LOS'!$B$19:$B$30,0)),ISNA(MATCH(N51,'3k - LOS'!$C$18:$F$18,0))),"",INDEX('3k - LOS'!$C$19:$F$30,MATCH(W51,'3k - LOS'!$B$19:$B$30,0),MATCH(N51,'3k - LOS'!$C$18:$F$18,0)))</f>
        <v/>
      </c>
      <c r="P51" s="26" t="str">
        <f>IF($O51="","",INDEX('3k - 2. závod'!$A:$AB,$O51+5,INDEX('3k - Základní list'!$B:$B,MATCH($N51,'3k - Základní list'!$A:$A,0),1)))</f>
        <v/>
      </c>
      <c r="Q51" s="146" t="str">
        <f>IF($O51="","",INDEX('3k - 2. závod'!$A:$AB,$O51+5,INDEX('3k - Základní list'!$B:$B,MATCH($N51,'3k - Základní list'!$A:$A,0),1)+3))</f>
        <v/>
      </c>
      <c r="R51" s="313"/>
      <c r="S51" s="313"/>
      <c r="T51" s="307"/>
      <c r="U51" s="130" t="str">
        <f t="shared" si="11"/>
        <v/>
      </c>
      <c r="V51" s="130" t="str">
        <f t="shared" si="12"/>
        <v/>
      </c>
      <c r="W51" s="131" t="str">
        <f>IF(ISBLANK(B48),"",B48)</f>
        <v>MO ČRS Mělník - Colmic</v>
      </c>
      <c r="X51" s="310"/>
      <c r="Y51" s="313"/>
      <c r="Z51" s="307"/>
      <c r="AA51" s="304"/>
      <c r="AB51" s="95"/>
      <c r="AC51" s="95"/>
      <c r="AD51" s="95"/>
      <c r="AE51" s="96"/>
      <c r="AF51" s="95"/>
      <c r="AG51" s="96"/>
      <c r="AH51" s="95"/>
      <c r="AI51" s="96"/>
      <c r="AJ51" s="95"/>
      <c r="AK51" s="96"/>
      <c r="AL51" s="95"/>
      <c r="AM51" s="96"/>
      <c r="AN51" s="95"/>
      <c r="AO51" s="96"/>
      <c r="AP51" s="95"/>
      <c r="AQ51" s="96"/>
      <c r="AR51" s="95"/>
      <c r="AS51" s="96"/>
      <c r="AT51" s="95"/>
      <c r="AU51" s="96"/>
      <c r="AV51" s="95"/>
      <c r="AW51" s="96"/>
      <c r="AX51" s="95"/>
      <c r="AY51" s="96"/>
      <c r="AZ51" s="95"/>
      <c r="BA51" s="96"/>
      <c r="BB51" s="95"/>
      <c r="BC51" s="96"/>
      <c r="BR51" s="94" t="str">
        <f t="shared" si="13"/>
        <v/>
      </c>
      <c r="BS51" s="94" t="str">
        <f t="shared" si="14"/>
        <v/>
      </c>
    </row>
    <row r="52" spans="1:71" s="94" customFormat="1" ht="25.5" customHeight="1" x14ac:dyDescent="0.2">
      <c r="A52" s="335" t="str">
        <f>IF(INDEX('3k - LOS'!$H$4:$H$15,MATCH(B52,'3k - LOS'!$I$4:$I$15,0),)=0,"",INDEX('3k - LOS'!$H$4:$H$15,MATCH(B52,'3k - LOS'!$I$4:$I$15,0),))</f>
        <v/>
      </c>
      <c r="B52" s="387" t="str">
        <f>'3k - LOS'!$I15</f>
        <v>MO MRS Třebíč - SENSAS</v>
      </c>
      <c r="C52" s="76" t="str">
        <f>IF(D52="","",INDEX(Soupisky!$H:$H,MATCH(D52,Soupisky!$I:$I,0)))</f>
        <v/>
      </c>
      <c r="D52" s="208"/>
      <c r="E52" s="198"/>
      <c r="F52" s="199" t="str">
        <f>IF(OR(ISNA(MATCH(W52,'3k - LOS'!$B$4:$B$15,0)),ISNA(MATCH(E52,'3k - LOS'!$C$3:$F$3,0))),"",INDEX('3k - LOS'!$C$4:$F$15,MATCH(W52,'3k - LOS'!$B$4:$B$15,0),MATCH(E52,'3k - LOS'!$C$3:$F$3,0)))</f>
        <v/>
      </c>
      <c r="G52" s="24" t="str">
        <f>IF($F52="","",INDEX('3k - 1. závod'!$A:$AB,$F52+5,INDEX('3k - Základní list'!$B:$B,MATCH($E52,'3k - Základní list'!$A:$A,0),1)))</f>
        <v/>
      </c>
      <c r="H52" s="144" t="str">
        <f>IF($F52="","",INDEX('3k - 1. závod'!$A:$AB,$F52+5,INDEX('3k - Základní list'!$B:$B,MATCH($E52,'3k - Základní list'!$A:$A,0),1)+3))</f>
        <v/>
      </c>
      <c r="I52" s="332" t="str">
        <f>IF(F52="","",SUM(G52:G55))</f>
        <v/>
      </c>
      <c r="J52" s="332" t="str">
        <f>IF(F52="","",SUM(H52:H55))</f>
        <v/>
      </c>
      <c r="K52" s="341" t="str">
        <f>IF(F52="","",RANK(J52,J:J,1))</f>
        <v/>
      </c>
      <c r="L52" s="76" t="str">
        <f>IF(M52="","",INDEX(Soupisky!$H:$H,MATCH(M52,Soupisky!$I:$I,0)))</f>
        <v/>
      </c>
      <c r="M52" s="208" t="str">
        <f t="shared" si="10"/>
        <v/>
      </c>
      <c r="N52" s="198"/>
      <c r="O52" s="199" t="str">
        <f>IF(OR(ISNA(MATCH(W52,'3k - LOS'!$B$19:$B$30,0)),ISNA(MATCH(N52,'3k - LOS'!$C$18:$F$18,0))),"",INDEX('3k - LOS'!$C$19:$F$30,MATCH(W52,'3k - LOS'!$B$19:$B$30,0),MATCH(N52,'3k - LOS'!$C$18:$F$18,0)))</f>
        <v/>
      </c>
      <c r="P52" s="24" t="str">
        <f>IF($O52="","",INDEX('3k - 2. závod'!$A:$AB,$O52+5,INDEX('3k - Základní list'!$B:$B,MATCH($N52,'3k - Základní list'!$A:$A,0),1)))</f>
        <v/>
      </c>
      <c r="Q52" s="144" t="str">
        <f>IF($O52="","",INDEX('3k - 2. závod'!$A:$AB,$O52+5,INDEX('3k - Základní list'!$B:$B,MATCH($N52,'3k - Základní list'!$A:$A,0),1)+3))</f>
        <v/>
      </c>
      <c r="R52" s="311" t="str">
        <f>IF(O52="","",SUM(P52:P55))</f>
        <v/>
      </c>
      <c r="S52" s="311" t="str">
        <f>IF(O52="","",SUM(Q52:Q55))</f>
        <v/>
      </c>
      <c r="T52" s="305" t="str">
        <f>IF(O52="","",RANK(S52,S:S,1))</f>
        <v/>
      </c>
      <c r="U52" s="126" t="str">
        <f t="shared" si="11"/>
        <v/>
      </c>
      <c r="V52" s="126" t="str">
        <f t="shared" si="12"/>
        <v/>
      </c>
      <c r="W52" s="127" t="str">
        <f>IF(ISBLANK(B52),"",B52)</f>
        <v>MO MRS Třebíč - SENSAS</v>
      </c>
      <c r="X52" s="308" t="str">
        <f>IF(O52="","",SUM(I52,R52))</f>
        <v/>
      </c>
      <c r="Y52" s="311" t="str">
        <f>IF(O52="","",SUM(S52,J52))</f>
        <v/>
      </c>
      <c r="Z52" s="305" t="str">
        <f>IF(O52="","",RANK(Y52,Y:Y,1))</f>
        <v/>
      </c>
      <c r="AA52" s="304">
        <f>IF(AND(D52="",D53="",D54="",D55=""), 0, 1)</f>
        <v>0</v>
      </c>
      <c r="AB52" s="99"/>
      <c r="AC52" s="99"/>
      <c r="AD52" s="99"/>
      <c r="AE52" s="86"/>
      <c r="AF52" s="99"/>
      <c r="AG52" s="86"/>
      <c r="AH52" s="99"/>
      <c r="AI52" s="86"/>
      <c r="AJ52" s="99"/>
      <c r="AK52" s="86"/>
      <c r="AL52" s="99"/>
      <c r="AM52" s="86"/>
      <c r="AN52" s="99"/>
      <c r="AO52" s="86"/>
      <c r="AP52" s="99"/>
      <c r="AQ52" s="86"/>
      <c r="AR52" s="99"/>
      <c r="AS52" s="86"/>
      <c r="AT52" s="99"/>
      <c r="AU52" s="86"/>
      <c r="AV52" s="99"/>
      <c r="AW52" s="86"/>
      <c r="AX52" s="99"/>
      <c r="AY52" s="86"/>
      <c r="AZ52" s="99"/>
      <c r="BA52" s="86"/>
      <c r="BB52" s="99"/>
      <c r="BC52" s="86"/>
      <c r="BR52" s="94" t="str">
        <f t="shared" si="13"/>
        <v/>
      </c>
      <c r="BS52" s="94" t="str">
        <f t="shared" si="14"/>
        <v/>
      </c>
    </row>
    <row r="53" spans="1:71" s="94" customFormat="1" ht="25.5" customHeight="1" x14ac:dyDescent="0.2">
      <c r="A53" s="336"/>
      <c r="B53" s="388"/>
      <c r="C53" s="77" t="str">
        <f>IF(D53="","",INDEX(Soupisky!$H:$H,MATCH(D53,Soupisky!$I:$I,0)))</f>
        <v/>
      </c>
      <c r="D53" s="200"/>
      <c r="E53" s="201"/>
      <c r="F53" s="202" t="str">
        <f>IF(OR(ISNA(MATCH(W53,'3k - LOS'!$B$4:$B$15,0)),ISNA(MATCH(E53,'3k - LOS'!$C$3:$F$3,0))),"",INDEX('3k - LOS'!$C$4:$F$15,MATCH(W53,'3k - LOS'!$B$4:$B$15,0),MATCH(E53,'3k - LOS'!$C$3:$F$3,0)))</f>
        <v/>
      </c>
      <c r="G53" s="25" t="str">
        <f>IF($F53="","",INDEX('3k - 1. závod'!$A:$AB,$F53+5,INDEX('3k - Základní list'!$B:$B,MATCH($E53,'3k - Základní list'!$A:$A,0),1)))</f>
        <v/>
      </c>
      <c r="H53" s="145" t="str">
        <f>IF($F53="","",INDEX('3k - 1. závod'!$A:$AB,$F53+5,INDEX('3k - Základní list'!$B:$B,MATCH($E53,'3k - Základní list'!$A:$A,0),1)+3))</f>
        <v/>
      </c>
      <c r="I53" s="333"/>
      <c r="J53" s="333"/>
      <c r="K53" s="342"/>
      <c r="L53" s="77" t="str">
        <f>IF(M53="","",INDEX(Soupisky!$H:$H,MATCH(M53,Soupisky!$I:$I,0)))</f>
        <v/>
      </c>
      <c r="M53" s="200" t="str">
        <f t="shared" si="10"/>
        <v/>
      </c>
      <c r="N53" s="201"/>
      <c r="O53" s="202" t="str">
        <f>IF(OR(ISNA(MATCH(W53,'3k - LOS'!$B$19:$B$30,0)),ISNA(MATCH(N53,'3k - LOS'!$C$18:$F$18,0))),"",INDEX('3k - LOS'!$C$19:$F$30,MATCH(W53,'3k - LOS'!$B$19:$B$30,0),MATCH(N53,'3k - LOS'!$C$18:$F$18,0)))</f>
        <v/>
      </c>
      <c r="P53" s="25" t="str">
        <f>IF($O53="","",INDEX('3k - 2. závod'!$A:$AB,$O53+5,INDEX('3k - Základní list'!$B:$B,MATCH($N53,'3k - Základní list'!$A:$A,0),1)))</f>
        <v/>
      </c>
      <c r="Q53" s="145" t="str">
        <f>IF($O53="","",INDEX('3k - 2. závod'!$A:$AB,$O53+5,INDEX('3k - Základní list'!$B:$B,MATCH($N53,'3k - Základní list'!$A:$A,0),1)+3))</f>
        <v/>
      </c>
      <c r="R53" s="312"/>
      <c r="S53" s="312"/>
      <c r="T53" s="306"/>
      <c r="U53" s="128" t="str">
        <f t="shared" si="11"/>
        <v/>
      </c>
      <c r="V53" s="128" t="str">
        <f t="shared" si="12"/>
        <v/>
      </c>
      <c r="W53" s="129" t="str">
        <f>IF(ISBLANK(B52),"",B52)</f>
        <v>MO MRS Třebíč - SENSAS</v>
      </c>
      <c r="X53" s="309"/>
      <c r="Y53" s="312"/>
      <c r="Z53" s="306"/>
      <c r="AA53" s="304"/>
      <c r="AB53" s="99"/>
      <c r="AC53" s="99"/>
      <c r="AD53" s="99"/>
      <c r="AE53" s="86"/>
      <c r="AF53" s="99"/>
      <c r="AG53" s="86"/>
      <c r="AH53" s="99"/>
      <c r="AI53" s="86"/>
      <c r="AJ53" s="99"/>
      <c r="AK53" s="86"/>
      <c r="AL53" s="99"/>
      <c r="AM53" s="86"/>
      <c r="AN53" s="99"/>
      <c r="AO53" s="86"/>
      <c r="AP53" s="99"/>
      <c r="AQ53" s="86"/>
      <c r="AR53" s="99"/>
      <c r="AS53" s="86"/>
      <c r="AT53" s="99"/>
      <c r="AU53" s="86"/>
      <c r="AV53" s="99"/>
      <c r="AW53" s="86"/>
      <c r="AX53" s="99"/>
      <c r="AY53" s="86"/>
      <c r="AZ53" s="99"/>
      <c r="BA53" s="86"/>
      <c r="BB53" s="99"/>
      <c r="BC53" s="86"/>
      <c r="BR53" s="94" t="str">
        <f t="shared" si="13"/>
        <v/>
      </c>
      <c r="BS53" s="94" t="str">
        <f t="shared" si="14"/>
        <v/>
      </c>
    </row>
    <row r="54" spans="1:71" s="94" customFormat="1" ht="25.5" customHeight="1" x14ac:dyDescent="0.2">
      <c r="A54" s="336"/>
      <c r="B54" s="388"/>
      <c r="C54" s="78" t="str">
        <f>IF(D54="","",INDEX(Soupisky!$H:$H,MATCH(D54,Soupisky!$I:$I,0)))</f>
        <v/>
      </c>
      <c r="D54" s="200"/>
      <c r="E54" s="203"/>
      <c r="F54" s="204" t="str">
        <f>IF(OR(ISNA(MATCH(W54,'3k - LOS'!$B$4:$B$15,0)),ISNA(MATCH(E54,'3k - LOS'!$C$3:$F$3,0))),"",INDEX('3k - LOS'!$C$4:$F$15,MATCH(W54,'3k - LOS'!$B$4:$B$15,0),MATCH(E54,'3k - LOS'!$C$3:$F$3,0)))</f>
        <v/>
      </c>
      <c r="G54" s="25" t="str">
        <f>IF($F54="","",INDEX('3k - 1. závod'!$A:$AB,$F54+5,INDEX('3k - Základní list'!$B:$B,MATCH($E54,'3k - Základní list'!$A:$A,0),1)))</f>
        <v/>
      </c>
      <c r="H54" s="145" t="str">
        <f>IF($F54="","",INDEX('3k - 1. závod'!$A:$AB,$F54+5,INDEX('3k - Základní list'!$B:$B,MATCH($E54,'3k - Základní list'!$A:$A,0),1)+3))</f>
        <v/>
      </c>
      <c r="I54" s="333"/>
      <c r="J54" s="333"/>
      <c r="K54" s="342"/>
      <c r="L54" s="78" t="str">
        <f>IF(M54="","",INDEX(Soupisky!$H:$H,MATCH(M54,Soupisky!$I:$I,0)))</f>
        <v/>
      </c>
      <c r="M54" s="200" t="str">
        <f t="shared" si="10"/>
        <v/>
      </c>
      <c r="N54" s="203"/>
      <c r="O54" s="204" t="str">
        <f>IF(OR(ISNA(MATCH(W54,'3k - LOS'!$B$19:$B$30,0)),ISNA(MATCH(N54,'3k - LOS'!$C$18:$F$18,0))),"",INDEX('3k - LOS'!$C$19:$F$30,MATCH(W54,'3k - LOS'!$B$19:$B$30,0),MATCH(N54,'3k - LOS'!$C$18:$F$18,0)))</f>
        <v/>
      </c>
      <c r="P54" s="25" t="str">
        <f>IF($O54="","",INDEX('3k - 2. závod'!$A:$AB,$O54+5,INDEX('3k - Základní list'!$B:$B,MATCH($N54,'3k - Základní list'!$A:$A,0),1)))</f>
        <v/>
      </c>
      <c r="Q54" s="145" t="str">
        <f>IF($O54="","",INDEX('3k - 2. závod'!$A:$AB,$O54+5,INDEX('3k - Základní list'!$B:$B,MATCH($N54,'3k - Základní list'!$A:$A,0),1)+3))</f>
        <v/>
      </c>
      <c r="R54" s="312"/>
      <c r="S54" s="312"/>
      <c r="T54" s="306"/>
      <c r="U54" s="128" t="str">
        <f t="shared" si="11"/>
        <v/>
      </c>
      <c r="V54" s="128" t="str">
        <f t="shared" si="12"/>
        <v/>
      </c>
      <c r="W54" s="129" t="str">
        <f>IF(ISBLANK(B52),"",B52)</f>
        <v>MO MRS Třebíč - SENSAS</v>
      </c>
      <c r="X54" s="309"/>
      <c r="Y54" s="312"/>
      <c r="Z54" s="306"/>
      <c r="AA54" s="304"/>
      <c r="AB54" s="99"/>
      <c r="AC54" s="99"/>
      <c r="AD54" s="99"/>
      <c r="AE54" s="86"/>
      <c r="AF54" s="99"/>
      <c r="AG54" s="86"/>
      <c r="AH54" s="99"/>
      <c r="AI54" s="86"/>
      <c r="AJ54" s="99"/>
      <c r="AK54" s="86"/>
      <c r="AL54" s="99"/>
      <c r="AM54" s="86"/>
      <c r="AN54" s="99"/>
      <c r="AO54" s="86"/>
      <c r="AP54" s="99"/>
      <c r="AQ54" s="86"/>
      <c r="AR54" s="99"/>
      <c r="AS54" s="86"/>
      <c r="AT54" s="99"/>
      <c r="AU54" s="86"/>
      <c r="AV54" s="99"/>
      <c r="AW54" s="86"/>
      <c r="AX54" s="99"/>
      <c r="AY54" s="86"/>
      <c r="AZ54" s="99"/>
      <c r="BA54" s="86"/>
      <c r="BB54" s="99"/>
      <c r="BC54" s="86"/>
      <c r="BR54" s="94" t="str">
        <f t="shared" si="13"/>
        <v/>
      </c>
      <c r="BS54" s="94" t="str">
        <f t="shared" si="14"/>
        <v/>
      </c>
    </row>
    <row r="55" spans="1:71" s="94" customFormat="1" ht="25.5" customHeight="1" thickBot="1" x14ac:dyDescent="0.25">
      <c r="A55" s="337"/>
      <c r="B55" s="389"/>
      <c r="C55" s="79" t="str">
        <f>IF(D55="","",INDEX(Soupisky!$H:$H,MATCH(D55,Soupisky!$I:$I,0)))</f>
        <v/>
      </c>
      <c r="D55" s="205"/>
      <c r="E55" s="206"/>
      <c r="F55" s="207" t="str">
        <f>IF(OR(ISNA(MATCH(W55,'3k - LOS'!$B$4:$B$15,0)),ISNA(MATCH(E55,'3k - LOS'!$C$3:$F$3,0))),"",INDEX('3k - LOS'!$C$4:$F$15,MATCH(W55,'3k - LOS'!$B$4:$B$15,0),MATCH(E55,'3k - LOS'!$C$3:$F$3,0)))</f>
        <v/>
      </c>
      <c r="G55" s="26" t="str">
        <f>IF($F55="","",INDEX('3k - 1. závod'!$A:$AB,$F55+5,INDEX('3k - Základní list'!$B:$B,MATCH($E55,'3k - Základní list'!$A:$A,0),1)))</f>
        <v/>
      </c>
      <c r="H55" s="146" t="str">
        <f>IF($F55="","",INDEX('3k - 1. závod'!$A:$AB,$F55+5,INDEX('3k - Základní list'!$B:$B,MATCH($E55,'3k - Základní list'!$A:$A,0),1)+3))</f>
        <v/>
      </c>
      <c r="I55" s="334"/>
      <c r="J55" s="334"/>
      <c r="K55" s="343"/>
      <c r="L55" s="79" t="str">
        <f>IF(M55="","",INDEX(Soupisky!$H:$H,MATCH(M55,Soupisky!$I:$I,0)))</f>
        <v/>
      </c>
      <c r="M55" s="205" t="str">
        <f t="shared" si="10"/>
        <v/>
      </c>
      <c r="N55" s="206"/>
      <c r="O55" s="207" t="str">
        <f>IF(OR(ISNA(MATCH(W55,'3k - LOS'!$B$19:$B$30,0)),ISNA(MATCH(N55,'3k - LOS'!$C$18:$F$18,0))),"",INDEX('3k - LOS'!$C$19:$F$30,MATCH(W55,'3k - LOS'!$B$19:$B$30,0),MATCH(N55,'3k - LOS'!$C$18:$F$18,0)))</f>
        <v/>
      </c>
      <c r="P55" s="26" t="str">
        <f>IF($O55="","",INDEX('3k - 2. závod'!$A:$AB,$O55+5,INDEX('3k - Základní list'!$B:$B,MATCH($N55,'3k - Základní list'!$A:$A,0),1)))</f>
        <v/>
      </c>
      <c r="Q55" s="146" t="str">
        <f>IF($O55="","",INDEX('3k - 2. závod'!$A:$AB,$O55+5,INDEX('3k - Základní list'!$B:$B,MATCH($N55,'3k - Základní list'!$A:$A,0),1)+3))</f>
        <v/>
      </c>
      <c r="R55" s="313"/>
      <c r="S55" s="313"/>
      <c r="T55" s="307"/>
      <c r="U55" s="130" t="str">
        <f t="shared" si="11"/>
        <v/>
      </c>
      <c r="V55" s="130" t="str">
        <f t="shared" si="12"/>
        <v/>
      </c>
      <c r="W55" s="131" t="str">
        <f>IF(ISBLANK(B52),"",B52)</f>
        <v>MO MRS Třebíč - SENSAS</v>
      </c>
      <c r="X55" s="310"/>
      <c r="Y55" s="313"/>
      <c r="Z55" s="307"/>
      <c r="AA55" s="304"/>
      <c r="AB55" s="99"/>
      <c r="AC55" s="99"/>
      <c r="AD55" s="99"/>
      <c r="AE55" s="86"/>
      <c r="AF55" s="99"/>
      <c r="AG55" s="86"/>
      <c r="AH55" s="99"/>
      <c r="AI55" s="86"/>
      <c r="AJ55" s="99"/>
      <c r="AK55" s="86"/>
      <c r="AL55" s="99"/>
      <c r="AM55" s="86"/>
      <c r="AN55" s="99"/>
      <c r="AO55" s="86"/>
      <c r="AP55" s="99"/>
      <c r="AQ55" s="86"/>
      <c r="AR55" s="99"/>
      <c r="AS55" s="86"/>
      <c r="AT55" s="99"/>
      <c r="AU55" s="86"/>
      <c r="AV55" s="99"/>
      <c r="AW55" s="86"/>
      <c r="AX55" s="99"/>
      <c r="AY55" s="86"/>
      <c r="AZ55" s="99"/>
      <c r="BA55" s="86"/>
      <c r="BB55" s="99"/>
      <c r="BC55" s="86"/>
      <c r="BR55" s="94" t="str">
        <f t="shared" si="13"/>
        <v/>
      </c>
      <c r="BS55" s="94" t="str">
        <f t="shared" si="14"/>
        <v/>
      </c>
    </row>
    <row r="56" spans="1:71" ht="12.75" customHeight="1" x14ac:dyDescent="0.2">
      <c r="A56" s="39"/>
      <c r="B56" s="100"/>
      <c r="C56" s="39"/>
      <c r="D56" s="39"/>
      <c r="E56" s="39"/>
      <c r="F56" s="39"/>
      <c r="G56" s="101"/>
      <c r="H56" s="39"/>
      <c r="I56" s="101"/>
      <c r="J56" s="101"/>
      <c r="K56" s="101"/>
      <c r="L56" s="101"/>
      <c r="M56" s="101"/>
      <c r="N56" s="39"/>
      <c r="O56" s="39"/>
      <c r="P56" s="101"/>
      <c r="Q56" s="39"/>
      <c r="R56" s="101"/>
      <c r="S56" s="101"/>
      <c r="T56" s="101"/>
      <c r="X56" s="101"/>
      <c r="Y56" s="39"/>
      <c r="Z56" s="39"/>
      <c r="BR56" s="94"/>
    </row>
    <row r="57" spans="1:71" x14ac:dyDescent="0.2">
      <c r="A57" s="40" t="s">
        <v>11</v>
      </c>
      <c r="B57" s="40"/>
      <c r="C57" s="40"/>
      <c r="D57" s="344" t="s">
        <v>23</v>
      </c>
      <c r="E57" s="344"/>
      <c r="F57" s="344"/>
      <c r="G57" s="344"/>
      <c r="H57" s="40"/>
      <c r="I57" s="40"/>
      <c r="J57" s="40"/>
      <c r="K57" s="40"/>
      <c r="L57" s="40"/>
      <c r="M57" s="40"/>
      <c r="N57" s="40"/>
      <c r="O57" s="40"/>
      <c r="P57" s="40"/>
      <c r="Q57" s="102" t="s">
        <v>16</v>
      </c>
      <c r="R57" s="40"/>
      <c r="S57" s="40"/>
      <c r="T57" s="40"/>
      <c r="Y57" s="102"/>
      <c r="Z57" s="102"/>
    </row>
  </sheetData>
  <sheetProtection insertRows="0" selectLockedCells="1" sort="0" autoFilter="0"/>
  <autoFilter ref="A7:BC39"/>
  <mergeCells count="163">
    <mergeCell ref="E6:F6"/>
    <mergeCell ref="G6:H6"/>
    <mergeCell ref="I6:K6"/>
    <mergeCell ref="L6:L7"/>
    <mergeCell ref="M6:M7"/>
    <mergeCell ref="N6:O6"/>
    <mergeCell ref="A1:Z1"/>
    <mergeCell ref="P2:T2"/>
    <mergeCell ref="P3:T3"/>
    <mergeCell ref="A5:A7"/>
    <mergeCell ref="B5:B7"/>
    <mergeCell ref="C5:K5"/>
    <mergeCell ref="L5:T5"/>
    <mergeCell ref="X5:Z6"/>
    <mergeCell ref="C6:C7"/>
    <mergeCell ref="D6:D7"/>
    <mergeCell ref="P6:Q6"/>
    <mergeCell ref="R6:T6"/>
    <mergeCell ref="X8:X11"/>
    <mergeCell ref="Y8:Y11"/>
    <mergeCell ref="Z8:Z11"/>
    <mergeCell ref="A12:A15"/>
    <mergeCell ref="B12:B15"/>
    <mergeCell ref="I12:I15"/>
    <mergeCell ref="J12:J15"/>
    <mergeCell ref="K12:K15"/>
    <mergeCell ref="R12:R15"/>
    <mergeCell ref="T12:T15"/>
    <mergeCell ref="A8:A11"/>
    <mergeCell ref="B8:B11"/>
    <mergeCell ref="I8:I11"/>
    <mergeCell ref="J8:J11"/>
    <mergeCell ref="K8:K11"/>
    <mergeCell ref="R8:R11"/>
    <mergeCell ref="S8:S11"/>
    <mergeCell ref="T8:T11"/>
    <mergeCell ref="Z28:Z31"/>
    <mergeCell ref="S24:S27"/>
    <mergeCell ref="T24:T27"/>
    <mergeCell ref="X12:X15"/>
    <mergeCell ref="Y12:Y15"/>
    <mergeCell ref="Z12:Z15"/>
    <mergeCell ref="S12:S15"/>
    <mergeCell ref="T16:T19"/>
    <mergeCell ref="A16:A19"/>
    <mergeCell ref="B16:B19"/>
    <mergeCell ref="I16:I19"/>
    <mergeCell ref="J16:J19"/>
    <mergeCell ref="K16:K19"/>
    <mergeCell ref="R16:R19"/>
    <mergeCell ref="X24:X27"/>
    <mergeCell ref="Y24:Y27"/>
    <mergeCell ref="Z24:Z27"/>
    <mergeCell ref="X16:X19"/>
    <mergeCell ref="Y16:Y19"/>
    <mergeCell ref="Z16:Z19"/>
    <mergeCell ref="R24:R27"/>
    <mergeCell ref="R20:R23"/>
    <mergeCell ref="S20:S23"/>
    <mergeCell ref="T20:T23"/>
    <mergeCell ref="X20:X23"/>
    <mergeCell ref="S16:S19"/>
    <mergeCell ref="Z20:Z23"/>
    <mergeCell ref="Y20:Y23"/>
    <mergeCell ref="B20:B23"/>
    <mergeCell ref="I20:I23"/>
    <mergeCell ref="J20:J23"/>
    <mergeCell ref="K20:K23"/>
    <mergeCell ref="A28:A31"/>
    <mergeCell ref="B28:B31"/>
    <mergeCell ref="I28:I31"/>
    <mergeCell ref="J28:J31"/>
    <mergeCell ref="K28:K31"/>
    <mergeCell ref="A20:A23"/>
    <mergeCell ref="A24:A27"/>
    <mergeCell ref="B24:B27"/>
    <mergeCell ref="I24:I27"/>
    <mergeCell ref="J24:J27"/>
    <mergeCell ref="K24:K27"/>
    <mergeCell ref="R28:R31"/>
    <mergeCell ref="S28:S31"/>
    <mergeCell ref="T28:T31"/>
    <mergeCell ref="X28:X31"/>
    <mergeCell ref="Y28:Y31"/>
    <mergeCell ref="J36:J39"/>
    <mergeCell ref="K36:K39"/>
    <mergeCell ref="A32:A35"/>
    <mergeCell ref="B32:B35"/>
    <mergeCell ref="I32:I35"/>
    <mergeCell ref="J32:J35"/>
    <mergeCell ref="R36:R39"/>
    <mergeCell ref="S36:S39"/>
    <mergeCell ref="A36:A39"/>
    <mergeCell ref="B36:B39"/>
    <mergeCell ref="I36:I39"/>
    <mergeCell ref="R32:R35"/>
    <mergeCell ref="K32:K35"/>
    <mergeCell ref="Z32:Z35"/>
    <mergeCell ref="R44:R47"/>
    <mergeCell ref="S44:S47"/>
    <mergeCell ref="T44:T47"/>
    <mergeCell ref="X44:X47"/>
    <mergeCell ref="Y44:Y47"/>
    <mergeCell ref="Z44:Z47"/>
    <mergeCell ref="S40:S43"/>
    <mergeCell ref="T40:T43"/>
    <mergeCell ref="X40:X43"/>
    <mergeCell ref="Y36:Y39"/>
    <mergeCell ref="T36:T39"/>
    <mergeCell ref="X36:X39"/>
    <mergeCell ref="Z36:Z39"/>
    <mergeCell ref="R40:R43"/>
    <mergeCell ref="T32:T35"/>
    <mergeCell ref="X32:X35"/>
    <mergeCell ref="Y32:Y35"/>
    <mergeCell ref="S32:S35"/>
    <mergeCell ref="A40:A43"/>
    <mergeCell ref="B40:B43"/>
    <mergeCell ref="I40:I43"/>
    <mergeCell ref="J40:J43"/>
    <mergeCell ref="K40:K43"/>
    <mergeCell ref="Z40:Z43"/>
    <mergeCell ref="Y40:Y43"/>
    <mergeCell ref="A44:A47"/>
    <mergeCell ref="B44:B47"/>
    <mergeCell ref="I44:I47"/>
    <mergeCell ref="J44:J47"/>
    <mergeCell ref="K44:K47"/>
    <mergeCell ref="D57:G57"/>
    <mergeCell ref="R52:R55"/>
    <mergeCell ref="S52:S55"/>
    <mergeCell ref="T52:T55"/>
    <mergeCell ref="X52:X55"/>
    <mergeCell ref="Y52:Y55"/>
    <mergeCell ref="Z52:Z55"/>
    <mergeCell ref="S48:S51"/>
    <mergeCell ref="A52:A55"/>
    <mergeCell ref="B52:B55"/>
    <mergeCell ref="I52:I55"/>
    <mergeCell ref="J52:J55"/>
    <mergeCell ref="K52:K55"/>
    <mergeCell ref="A48:A51"/>
    <mergeCell ref="B48:B51"/>
    <mergeCell ref="I48:I51"/>
    <mergeCell ref="J48:J51"/>
    <mergeCell ref="K48:K51"/>
    <mergeCell ref="R48:R51"/>
    <mergeCell ref="T48:T51"/>
    <mergeCell ref="X48:X51"/>
    <mergeCell ref="Y48:Y51"/>
    <mergeCell ref="Z48:Z51"/>
    <mergeCell ref="AA44:AA47"/>
    <mergeCell ref="AA48:AA51"/>
    <mergeCell ref="AA52:AA55"/>
    <mergeCell ref="AA8:AA11"/>
    <mergeCell ref="AA12:AA15"/>
    <mergeCell ref="AA16:AA19"/>
    <mergeCell ref="AA20:AA23"/>
    <mergeCell ref="AA24:AA27"/>
    <mergeCell ref="AA28:AA31"/>
    <mergeCell ref="AA32:AA35"/>
    <mergeCell ref="AA36:AA39"/>
    <mergeCell ref="AA40:AA43"/>
  </mergeCells>
  <conditionalFormatting sqref="M8:M55">
    <cfRule type="cellIs" dxfId="84" priority="2" stopIfTrue="1" operator="equal">
      <formula>"-- neobsazeno --"</formula>
    </cfRule>
    <cfRule type="expression" dxfId="83" priority="29" stopIfTrue="1">
      <formula>AND($M8&lt;&gt;_ZAVODNICI,$M8&lt;&gt;"")</formula>
    </cfRule>
    <cfRule type="expression" dxfId="82" priority="31" stopIfTrue="1">
      <formula>$M8&lt;&gt;$D8</formula>
    </cfRule>
  </conditionalFormatting>
  <conditionalFormatting sqref="D8:D55">
    <cfRule type="cellIs" dxfId="81" priority="3" stopIfTrue="1" operator="equal">
      <formula>"-- neobsazeno --"</formula>
    </cfRule>
    <cfRule type="expression" dxfId="80" priority="30" stopIfTrue="1">
      <formula>AND($D8&lt;&gt;_ZAVODNICI,$D8&lt;&gt;"")</formula>
    </cfRule>
  </conditionalFormatting>
  <conditionalFormatting sqref="Q8:Q55 H8:H55">
    <cfRule type="cellIs" dxfId="79" priority="28" stopIfTrue="1" operator="lessThan">
      <formula>2</formula>
    </cfRule>
  </conditionalFormatting>
  <conditionalFormatting sqref="D8:D11">
    <cfRule type="duplicateValues" dxfId="78" priority="27" stopIfTrue="1"/>
  </conditionalFormatting>
  <conditionalFormatting sqref="D12:D15">
    <cfRule type="duplicateValues" dxfId="77" priority="26" stopIfTrue="1"/>
  </conditionalFormatting>
  <conditionalFormatting sqref="D16:D19">
    <cfRule type="duplicateValues" dxfId="76" priority="25" stopIfTrue="1"/>
  </conditionalFormatting>
  <conditionalFormatting sqref="D20:D23">
    <cfRule type="duplicateValues" dxfId="75" priority="24" stopIfTrue="1"/>
  </conditionalFormatting>
  <conditionalFormatting sqref="D24:D27">
    <cfRule type="duplicateValues" dxfId="74" priority="23" stopIfTrue="1"/>
  </conditionalFormatting>
  <conditionalFormatting sqref="D28:D31">
    <cfRule type="duplicateValues" dxfId="73" priority="22" stopIfTrue="1"/>
  </conditionalFormatting>
  <conditionalFormatting sqref="D32:D35">
    <cfRule type="duplicateValues" dxfId="72" priority="21" stopIfTrue="1"/>
  </conditionalFormatting>
  <conditionalFormatting sqref="D36:D39">
    <cfRule type="duplicateValues" dxfId="71" priority="20" stopIfTrue="1"/>
  </conditionalFormatting>
  <conditionalFormatting sqref="D40:D43">
    <cfRule type="duplicateValues" dxfId="70" priority="19" stopIfTrue="1"/>
  </conditionalFormatting>
  <conditionalFormatting sqref="D44:D47">
    <cfRule type="duplicateValues" dxfId="69" priority="18" stopIfTrue="1"/>
  </conditionalFormatting>
  <conditionalFormatting sqref="D48:D51">
    <cfRule type="duplicateValues" dxfId="68" priority="17" stopIfTrue="1"/>
  </conditionalFormatting>
  <conditionalFormatting sqref="D52:D55">
    <cfRule type="duplicateValues" dxfId="67" priority="16" stopIfTrue="1"/>
  </conditionalFormatting>
  <conditionalFormatting sqref="M8:M11">
    <cfRule type="duplicateValues" dxfId="66" priority="15" stopIfTrue="1"/>
  </conditionalFormatting>
  <conditionalFormatting sqref="M12:M15">
    <cfRule type="duplicateValues" dxfId="65" priority="14" stopIfTrue="1"/>
  </conditionalFormatting>
  <conditionalFormatting sqref="M20:M23">
    <cfRule type="duplicateValues" dxfId="64" priority="12" stopIfTrue="1"/>
  </conditionalFormatting>
  <conditionalFormatting sqref="M24:M27">
    <cfRule type="duplicateValues" dxfId="63" priority="11" stopIfTrue="1"/>
  </conditionalFormatting>
  <conditionalFormatting sqref="M28:M31">
    <cfRule type="duplicateValues" dxfId="62" priority="10" stopIfTrue="1"/>
  </conditionalFormatting>
  <conditionalFormatting sqref="M32:M35">
    <cfRule type="duplicateValues" dxfId="61" priority="9" stopIfTrue="1"/>
  </conditionalFormatting>
  <conditionalFormatting sqref="M36:M39">
    <cfRule type="duplicateValues" dxfId="60" priority="8" stopIfTrue="1"/>
  </conditionalFormatting>
  <conditionalFormatting sqref="M40:M43">
    <cfRule type="duplicateValues" dxfId="59" priority="7" stopIfTrue="1"/>
  </conditionalFormatting>
  <conditionalFormatting sqref="M44:M47">
    <cfRule type="duplicateValues" dxfId="58" priority="6" stopIfTrue="1"/>
  </conditionalFormatting>
  <conditionalFormatting sqref="M48:M51">
    <cfRule type="duplicateValues" dxfId="57" priority="5" stopIfTrue="1"/>
  </conditionalFormatting>
  <conditionalFormatting sqref="M52:M55">
    <cfRule type="duplicateValues" dxfId="56" priority="4" stopIfTrue="1"/>
  </conditionalFormatting>
  <conditionalFormatting sqref="A8:A55">
    <cfRule type="duplicateValues" dxfId="55" priority="32" stopIfTrue="1"/>
  </conditionalFormatting>
  <conditionalFormatting sqref="M16:M23">
    <cfRule type="duplicateValues" dxfId="54" priority="874" stopIfTrue="1"/>
  </conditionalFormatting>
  <conditionalFormatting sqref="E8:E55">
    <cfRule type="expression" dxfId="53" priority="1262" stopIfTrue="1">
      <formula>COUNTIF($BR$8:$BR$55, CONCATENATE(E8,F8)) &gt; 1</formula>
    </cfRule>
  </conditionalFormatting>
  <conditionalFormatting sqref="F8:F55">
    <cfRule type="expression" dxfId="52" priority="1265" stopIfTrue="1">
      <formula>COUNTIF($BR$8:$BR$55, CONCATENATE(E8,F8)) &gt;1</formula>
    </cfRule>
  </conditionalFormatting>
  <conditionalFormatting sqref="N8:N55">
    <cfRule type="expression" dxfId="51" priority="1268" stopIfTrue="1">
      <formula>COUNTIF($BS$8:$BS$55, CONCATENATE(N8,O8)) &gt; 1</formula>
    </cfRule>
  </conditionalFormatting>
  <conditionalFormatting sqref="O8:O55">
    <cfRule type="expression" dxfId="50" priority="1271" stopIfTrue="1">
      <formula>COUNTIF($BS$8:$BS$55, CONCATENATE(N8,O8)) &gt; 1</formula>
    </cfRule>
  </conditionalFormatting>
  <conditionalFormatting sqref="A8:A55 D8:F55 M8:O55">
    <cfRule type="containsBlanks" dxfId="49" priority="1" stopIfTrue="1">
      <formula>LEN(TRIM(A8))=0</formula>
    </cfRule>
  </conditionalFormatting>
  <dataValidations count="15"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16:M19 D16:D19">
      <formula1>_03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20:M23 D20:D23">
      <formula1>_04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D28:D31 M28:M31">
      <formula1>_06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D40:D43 M40:M43">
      <formula1>_09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44:M47 D44:D47">
      <formula1>_10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48:M51 D48:D51">
      <formula1>_11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D52:D55 M52:M55">
      <formula1>_12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36:M39 D36:D39">
      <formula1>_08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32:M35 D32:D35">
      <formula1>_07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12:M15 D12:D15">
      <formula1>_02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8:M11">
      <formula1>_01</formula1>
    </dataValidation>
    <dataValidation type="list" errorStyle="warning" allowBlank="1" showInputMessage="1" showErrorMessage="1" errorTitle="Není na soupisce" error="Závodník není na soupisce. _x000a_O doplnění soupisky je vedoucí družstva povinen neprodleně informovat SO LRU a vedoucí jednotlivých družstev soutěže._x000a_Doplňte ID závodníka" prompt="Vyberte ze seznamu" sqref="D8:D11">
      <formula1>_01</formula1>
    </dataValidation>
    <dataValidation type="list" allowBlank="1" showInputMessage="1" showErrorMessage="1" sqref="AC7">
      <formula1>"Y,J,S"</formula1>
    </dataValidation>
    <dataValidation type="list" allowBlank="1" showInputMessage="1" showErrorMessage="1" sqref="M24:M27 D24:D27">
      <formula1>_05</formula1>
    </dataValidation>
    <dataValidation showInputMessage="1" showErrorMessage="1" sqref="B8:B55"/>
  </dataValidations>
  <printOptions horizontalCentered="1"/>
  <pageMargins left="0.19685039370078741" right="0.19685039370078741" top="0.23622047244094491" bottom="0.39370078740157483" header="0.19685039370078741" footer="0.19685039370078741"/>
  <pageSetup paperSize="9" scale="56" orientation="portrait" cellComments="asDisplayed" horizontalDpi="4294967294" verticalDpi="300" r:id="rId1"/>
  <headerFooter alignWithMargins="0">
    <oddFooter>&amp;CStránka &amp;P z &amp;N&amp;R&amp;F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823297" r:id="rId5" name="CommandButton1">
          <controlPr defaultSize="0" print="0" autoLine="0" r:id="rId6">
            <anchor moveWithCells="1">
              <from>
                <xdr:col>0</xdr:col>
                <xdr:colOff>38100</xdr:colOff>
                <xdr:row>5</xdr:row>
                <xdr:rowOff>114300</xdr:rowOff>
              </from>
              <to>
                <xdr:col>0</xdr:col>
                <xdr:colOff>381000</xdr:colOff>
                <xdr:row>6</xdr:row>
                <xdr:rowOff>200025</xdr:rowOff>
              </to>
            </anchor>
          </controlPr>
        </control>
      </mc:Choice>
      <mc:Fallback>
        <control shapeId="823297" r:id="rId5" name="CommandButton1"/>
      </mc:Fallback>
    </mc:AlternateContent>
    <mc:AlternateContent xmlns:mc="http://schemas.openxmlformats.org/markup-compatibility/2006">
      <mc:Choice Requires="x14">
        <control shapeId="823298" r:id="rId7" name="CommandButton2">
          <controlPr defaultSize="0" print="0" autoLine="0" r:id="rId8">
            <anchor moveWithCells="1">
              <from>
                <xdr:col>7</xdr:col>
                <xdr:colOff>152400</xdr:colOff>
                <xdr:row>4</xdr:row>
                <xdr:rowOff>19050</xdr:rowOff>
              </from>
              <to>
                <xdr:col>10</xdr:col>
                <xdr:colOff>342900</xdr:colOff>
                <xdr:row>4</xdr:row>
                <xdr:rowOff>266700</xdr:rowOff>
              </to>
            </anchor>
          </controlPr>
        </control>
      </mc:Choice>
      <mc:Fallback>
        <control shapeId="823298" r:id="rId7" name="CommandButton2"/>
      </mc:Fallback>
    </mc:AlternateContent>
    <mc:AlternateContent xmlns:mc="http://schemas.openxmlformats.org/markup-compatibility/2006">
      <mc:Choice Requires="x14">
        <control shapeId="823299" r:id="rId9" name="CommandButton3">
          <controlPr defaultSize="0" print="0" autoLine="0" r:id="rId10">
            <anchor moveWithCells="1">
              <from>
                <xdr:col>16</xdr:col>
                <xdr:colOff>19050</xdr:colOff>
                <xdr:row>4</xdr:row>
                <xdr:rowOff>19050</xdr:rowOff>
              </from>
              <to>
                <xdr:col>19</xdr:col>
                <xdr:colOff>333375</xdr:colOff>
                <xdr:row>4</xdr:row>
                <xdr:rowOff>257175</xdr:rowOff>
              </to>
            </anchor>
          </controlPr>
        </control>
      </mc:Choice>
      <mc:Fallback>
        <control shapeId="823299" r:id="rId9" name="CommandButton3"/>
      </mc:Fallback>
    </mc:AlternateContent>
    <mc:AlternateContent xmlns:mc="http://schemas.openxmlformats.org/markup-compatibility/2006">
      <mc:Choice Requires="x14">
        <control shapeId="823300" r:id="rId11" name="CommandButton4">
          <controlPr defaultSize="0" print="0" autoLine="0" r:id="rId12">
            <anchor moveWithCells="1">
              <from>
                <xdr:col>23</xdr:col>
                <xdr:colOff>133350</xdr:colOff>
                <xdr:row>4</xdr:row>
                <xdr:rowOff>180975</xdr:rowOff>
              </from>
              <to>
                <xdr:col>25</xdr:col>
                <xdr:colOff>381000</xdr:colOff>
                <xdr:row>5</xdr:row>
                <xdr:rowOff>133350</xdr:rowOff>
              </to>
            </anchor>
          </controlPr>
        </control>
      </mc:Choice>
      <mc:Fallback>
        <control shapeId="823300" r:id="rId11" name="CommandButton4"/>
      </mc:Fallback>
    </mc:AlternateContent>
  </control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0">
    <pageSetUpPr fitToPage="1"/>
  </sheetPr>
  <dimension ref="A1:N161"/>
  <sheetViews>
    <sheetView view="pageBreakPreview" topLeftCell="A4" zoomScaleNormal="100" zoomScaleSheetLayoutView="100" workbookViewId="0">
      <pane xSplit="3" ySplit="2" topLeftCell="D6" activePane="bottomRight" state="frozen"/>
      <selection activeCell="A3" sqref="A3:A4"/>
      <selection pane="topRight" activeCell="A3" sqref="A3:A4"/>
      <selection pane="bottomLeft" activeCell="A3" sqref="A3:A4"/>
      <selection pane="bottomRight" activeCell="A3" sqref="A3:A4"/>
    </sheetView>
  </sheetViews>
  <sheetFormatPr defaultRowHeight="15.75" x14ac:dyDescent="0.25"/>
  <cols>
    <col min="1" max="1" width="6.140625" style="52" customWidth="1"/>
    <col min="2" max="2" width="23.140625" style="52" bestFit="1" customWidth="1"/>
    <col min="3" max="3" width="4.7109375" style="137" customWidth="1"/>
    <col min="4" max="4" width="42.28515625" style="52" bestFit="1" customWidth="1"/>
    <col min="5" max="5" width="7.85546875" bestFit="1" customWidth="1"/>
    <col min="6" max="6" width="6" style="59" customWidth="1"/>
    <col min="7" max="7" width="7.85546875" bestFit="1" customWidth="1"/>
    <col min="8" max="8" width="6" style="59" customWidth="1"/>
    <col min="9" max="9" width="7" bestFit="1" customWidth="1"/>
    <col min="10" max="10" width="10.5703125" bestFit="1" customWidth="1"/>
    <col min="11" max="11" width="6" customWidth="1"/>
    <col min="12" max="12" width="7.5703125" style="60" customWidth="1"/>
    <col min="13" max="13" width="4.140625" bestFit="1" customWidth="1"/>
    <col min="14" max="14" width="4.85546875" hidden="1" customWidth="1"/>
  </cols>
  <sheetData>
    <row r="1" spans="1:14" s="49" customFormat="1" x14ac:dyDescent="0.25">
      <c r="A1" s="360" t="str">
        <f>CONCATENATE('3k - Základní list'!$E$3)</f>
        <v>1. liga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</row>
    <row r="2" spans="1:14" s="49" customFormat="1" ht="12.75" x14ac:dyDescent="0.2">
      <c r="A2" s="361" t="str">
        <f>CONCATENATE("Datum konání: ",'3k - Základní list'!D4," - ",'3k - Základní list'!F4)</f>
        <v xml:space="preserve">Datum konání:  - 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</row>
    <row r="3" spans="1:14" s="49" customFormat="1" ht="6.75" customHeight="1" x14ac:dyDescent="0.2">
      <c r="A3" s="50"/>
      <c r="B3" s="50"/>
      <c r="C3" s="135"/>
      <c r="D3" s="50"/>
      <c r="E3" s="50"/>
      <c r="F3" s="50"/>
      <c r="G3" s="50"/>
      <c r="H3" s="50"/>
      <c r="I3" s="50"/>
      <c r="J3" s="50"/>
      <c r="K3" s="50"/>
      <c r="L3" s="50"/>
    </row>
    <row r="4" spans="1:14" s="52" customFormat="1" ht="51" customHeight="1" x14ac:dyDescent="0.2">
      <c r="A4" s="168"/>
      <c r="B4" s="169"/>
      <c r="C4" s="169"/>
      <c r="D4" s="170"/>
      <c r="E4" s="366" t="str">
        <f ca="1">MID(CELL("filename",A1),FIND("]",CELL("filename",A1))+1,1) &amp; ". kolo" &amp; "
1. závod"</f>
        <v>3. kolo
1. závod</v>
      </c>
      <c r="F4" s="367"/>
      <c r="G4" s="366" t="str">
        <f ca="1">MID(CELL("filename",A1),FIND("]",CELL("filename",A1))+1,1) &amp; ". kolo
2. závod"</f>
        <v>3. kolo
2. závod</v>
      </c>
      <c r="H4" s="367"/>
      <c r="I4" s="363" t="str">
        <f ca="1">MID(CELL("filename",A1),FIND("]",CELL("filename",A1))+1,1) &amp; ". kolo celkem"</f>
        <v>3. kolo celkem</v>
      </c>
      <c r="J4" s="364"/>
      <c r="K4" s="364"/>
      <c r="L4" s="365"/>
      <c r="M4" s="362" t="s">
        <v>2</v>
      </c>
    </row>
    <row r="5" spans="1:14" s="52" customFormat="1" x14ac:dyDescent="0.25">
      <c r="A5" s="36" t="s">
        <v>61</v>
      </c>
      <c r="B5" s="53" t="s">
        <v>62</v>
      </c>
      <c r="C5" s="136" t="s">
        <v>63</v>
      </c>
      <c r="D5" s="53" t="s">
        <v>48</v>
      </c>
      <c r="E5" s="54" t="s">
        <v>1</v>
      </c>
      <c r="F5" s="51" t="s">
        <v>14</v>
      </c>
      <c r="G5" s="54" t="s">
        <v>1</v>
      </c>
      <c r="H5" s="51" t="s">
        <v>14</v>
      </c>
      <c r="I5" s="54" t="s">
        <v>65</v>
      </c>
      <c r="J5" s="54" t="s">
        <v>1</v>
      </c>
      <c r="K5" s="54" t="s">
        <v>66</v>
      </c>
      <c r="L5" s="55" t="s">
        <v>67</v>
      </c>
      <c r="M5" s="362"/>
    </row>
    <row r="6" spans="1:14" x14ac:dyDescent="0.25">
      <c r="A6" s="118">
        <f>IF(Soupisky!H3&lt;&gt;"", Soupisky!H3, "")</f>
        <v>95</v>
      </c>
      <c r="B6" s="118" t="str">
        <f>IF(Soupisky!I3&lt;&gt;"", Soupisky!I3, "")</f>
        <v>Konopásek Ladislav</v>
      </c>
      <c r="C6" s="118" t="str">
        <f>IF(Soupisky!J3&lt;&gt;"", Soupisky!J3, "")</f>
        <v>M</v>
      </c>
      <c r="D6" s="119" t="str">
        <f>IF(AND(A6&lt;&gt;"", Soupisky!E3 &lt;&gt; ""), Soupisky!E3, "")</f>
        <v>ČRS Rybářský sportovní klub Pardubice COLMIC</v>
      </c>
      <c r="E6" s="56" t="str">
        <f>IF(ISNA(MATCH($B6,'3k - Výsledková listina'!$D:$D,0)),"",INDEX('3k - Výsledková listina'!$G:$H,MATCH($B6,'3k - Výsledková listina'!$D:$D,0),1))</f>
        <v/>
      </c>
      <c r="F6" s="57" t="str">
        <f>IF(ISNA(MATCH($B6,'3k - Výsledková listina'!$D:$D,0)),"",INDEX('3k - Výsledková listina'!$G:$H,MATCH($B6,'3k - Výsledková listina'!$D:$D,0),2))</f>
        <v/>
      </c>
      <c r="G6" s="56" t="str">
        <f>IF(ISNA(MATCH($B6,'3k - Výsledková listina'!$M:$M,0)),"",INDEX('3k - Výsledková listina'!$P:$Q,MATCH($B6,'3k - Výsledková listina'!$M:$M,0),1))</f>
        <v/>
      </c>
      <c r="H6" s="56" t="str">
        <f>IF(ISNA(MATCH($B6,'3k - Výsledková listina'!$M:$M,0)),"",INDEX('3k - Výsledková listina'!$P:$Q,MATCH($B6,'3k - Výsledková listina'!$M:$M,0),2))</f>
        <v/>
      </c>
      <c r="I6" s="56">
        <f t="shared" ref="I6:I37" si="0">IF(B6="","",COUNT(F6,H6))</f>
        <v>0</v>
      </c>
      <c r="J6" s="20" t="str">
        <f t="shared" ref="J6:J37" si="1">IF(OR($I6=0, $I6=""),"",SUM(E6,G6))</f>
        <v/>
      </c>
      <c r="K6" s="20" t="str">
        <f t="shared" ref="K6:K37" si="2">IF(OR($I6=0, $I6=""),"",SUM(F6,H6))</f>
        <v/>
      </c>
      <c r="L6" s="58" t="str">
        <f t="shared" ref="L6:L37" si="3">IF(OR($I6=0, $I6=""), "",IF(ISTEXT(L5),1,L5+1))</f>
        <v/>
      </c>
      <c r="N6">
        <f t="shared" ref="N6:N37" si="4">IF(AND(A6&lt;&gt;"",A6&lt;&gt;0), 1, 0)</f>
        <v>1</v>
      </c>
    </row>
    <row r="7" spans="1:14" x14ac:dyDescent="0.25">
      <c r="A7" s="118">
        <f>IF(Soupisky!H4&lt;&gt;"", Soupisky!H4, "")</f>
        <v>96</v>
      </c>
      <c r="B7" s="118" t="str">
        <f>IF(Soupisky!I4&lt;&gt;"", Soupisky!I4, "")</f>
        <v>Konopásek Josef ml.</v>
      </c>
      <c r="C7" s="118" t="str">
        <f>IF(Soupisky!J4&lt;&gt;"", Soupisky!J4, "")</f>
        <v>M</v>
      </c>
      <c r="D7" s="119" t="str">
        <f>IF(AND(A7&lt;&gt;"", Soupisky!E4 &lt;&gt; ""), Soupisky!E4, "")</f>
        <v>ČRS Rybářský sportovní klub Pardubice COLMIC</v>
      </c>
      <c r="E7" s="56" t="str">
        <f>IF(ISNA(MATCH($B7,'3k - Výsledková listina'!$D:$D,0)),"",INDEX('3k - Výsledková listina'!$G:$H,MATCH($B7,'3k - Výsledková listina'!$D:$D,0),1))</f>
        <v/>
      </c>
      <c r="F7" s="57" t="str">
        <f>IF(ISNA(MATCH($B7,'3k - Výsledková listina'!$D:$D,0)),"",INDEX('3k - Výsledková listina'!$G:$H,MATCH($B7,'3k - Výsledková listina'!$D:$D,0),2))</f>
        <v/>
      </c>
      <c r="G7" s="56" t="str">
        <f>IF(ISNA(MATCH($B7,'3k - Výsledková listina'!$M:$M,0)),"",INDEX('3k - Výsledková listina'!$P:$Q,MATCH($B7,'3k - Výsledková listina'!$M:$M,0),1))</f>
        <v/>
      </c>
      <c r="H7" s="56" t="str">
        <f>IF(ISNA(MATCH($B7,'3k - Výsledková listina'!$M:$M,0)),"",INDEX('3k - Výsledková listina'!$P:$Q,MATCH($B7,'3k - Výsledková listina'!$M:$M,0),2))</f>
        <v/>
      </c>
      <c r="I7" s="56">
        <f t="shared" si="0"/>
        <v>0</v>
      </c>
      <c r="J7" s="20" t="str">
        <f t="shared" si="1"/>
        <v/>
      </c>
      <c r="K7" s="20" t="str">
        <f t="shared" si="2"/>
        <v/>
      </c>
      <c r="L7" s="58" t="str">
        <f t="shared" si="3"/>
        <v/>
      </c>
      <c r="N7">
        <f t="shared" si="4"/>
        <v>1</v>
      </c>
    </row>
    <row r="8" spans="1:14" x14ac:dyDescent="0.25">
      <c r="A8" s="118">
        <f>IF(Soupisky!H5&lt;&gt;"", Soupisky!H5, "")</f>
        <v>3398</v>
      </c>
      <c r="B8" s="118" t="str">
        <f>IF(Soupisky!I5&lt;&gt;"", Soupisky!I5, "")</f>
        <v>Vavřín Václav</v>
      </c>
      <c r="C8" s="118" t="str">
        <f>IF(Soupisky!J5&lt;&gt;"", Soupisky!J5, "")</f>
        <v>U25</v>
      </c>
      <c r="D8" s="119" t="str">
        <f>IF(AND(A8&lt;&gt;"", Soupisky!E5 &lt;&gt; ""), Soupisky!E5, "")</f>
        <v>ČRS Rybářský sportovní klub Pardubice COLMIC</v>
      </c>
      <c r="E8" s="56" t="str">
        <f>IF(ISNA(MATCH($B8,'3k - Výsledková listina'!$D:$D,0)),"",INDEX('3k - Výsledková listina'!$G:$H,MATCH($B8,'3k - Výsledková listina'!$D:$D,0),1))</f>
        <v/>
      </c>
      <c r="F8" s="57" t="str">
        <f>IF(ISNA(MATCH($B8,'3k - Výsledková listina'!$D:$D,0)),"",INDEX('3k - Výsledková listina'!$G:$H,MATCH($B8,'3k - Výsledková listina'!$D:$D,0),2))</f>
        <v/>
      </c>
      <c r="G8" s="56" t="str">
        <f>IF(ISNA(MATCH($B8,'3k - Výsledková listina'!$M:$M,0)),"",INDEX('3k - Výsledková listina'!$P:$Q,MATCH($B8,'3k - Výsledková listina'!$M:$M,0),1))</f>
        <v/>
      </c>
      <c r="H8" s="56" t="str">
        <f>IF(ISNA(MATCH($B8,'3k - Výsledková listina'!$M:$M,0)),"",INDEX('3k - Výsledková listina'!$P:$Q,MATCH($B8,'3k - Výsledková listina'!$M:$M,0),2))</f>
        <v/>
      </c>
      <c r="I8" s="56">
        <f t="shared" si="0"/>
        <v>0</v>
      </c>
      <c r="J8" s="20" t="str">
        <f t="shared" si="1"/>
        <v/>
      </c>
      <c r="K8" s="20" t="str">
        <f t="shared" si="2"/>
        <v/>
      </c>
      <c r="L8" s="58" t="str">
        <f t="shared" si="3"/>
        <v/>
      </c>
      <c r="N8">
        <f t="shared" si="4"/>
        <v>1</v>
      </c>
    </row>
    <row r="9" spans="1:14" x14ac:dyDescent="0.25">
      <c r="A9" s="118">
        <f>IF(Soupisky!H6&lt;&gt;"", Soupisky!H6, "")</f>
        <v>2005</v>
      </c>
      <c r="B9" s="118" t="str">
        <f>IF(Soupisky!I6&lt;&gt;"", Soupisky!I6, "")</f>
        <v>Bezega Michal</v>
      </c>
      <c r="C9" s="118" t="str">
        <f>IF(Soupisky!J6&lt;&gt;"", Soupisky!J6, "")</f>
        <v>M</v>
      </c>
      <c r="D9" s="119" t="str">
        <f>IF(AND(A9&lt;&gt;"", Soupisky!E6 &lt;&gt; ""), Soupisky!E6, "")</f>
        <v>ČRS Rybářský sportovní klub Pardubice COLMIC</v>
      </c>
      <c r="E9" s="56" t="str">
        <f>IF(ISNA(MATCH($B9,'3k - Výsledková listina'!$D:$D,0)),"",INDEX('3k - Výsledková listina'!$G:$H,MATCH($B9,'3k - Výsledková listina'!$D:$D,0),1))</f>
        <v/>
      </c>
      <c r="F9" s="57" t="str">
        <f>IF(ISNA(MATCH($B9,'3k - Výsledková listina'!$D:$D,0)),"",INDEX('3k - Výsledková listina'!$G:$H,MATCH($B9,'3k - Výsledková listina'!$D:$D,0),2))</f>
        <v/>
      </c>
      <c r="G9" s="56" t="str">
        <f>IF(ISNA(MATCH($B9,'3k - Výsledková listina'!$M:$M,0)),"",INDEX('3k - Výsledková listina'!$P:$Q,MATCH($B9,'3k - Výsledková listina'!$M:$M,0),1))</f>
        <v/>
      </c>
      <c r="H9" s="56" t="str">
        <f>IF(ISNA(MATCH($B9,'3k - Výsledková listina'!$M:$M,0)),"",INDEX('3k - Výsledková listina'!$P:$Q,MATCH($B9,'3k - Výsledková listina'!$M:$M,0),2))</f>
        <v/>
      </c>
      <c r="I9" s="56">
        <f t="shared" si="0"/>
        <v>0</v>
      </c>
      <c r="J9" s="20" t="str">
        <f t="shared" si="1"/>
        <v/>
      </c>
      <c r="K9" s="20" t="str">
        <f t="shared" si="2"/>
        <v/>
      </c>
      <c r="L9" s="58" t="str">
        <f t="shared" si="3"/>
        <v/>
      </c>
      <c r="N9">
        <f t="shared" si="4"/>
        <v>1</v>
      </c>
    </row>
    <row r="10" spans="1:14" x14ac:dyDescent="0.25">
      <c r="A10" s="118">
        <f>IF(Soupisky!H7&lt;&gt;"", Soupisky!H7, "")</f>
        <v>569</v>
      </c>
      <c r="B10" s="118" t="str">
        <f>IF(Soupisky!I7&lt;&gt;"", Soupisky!I7, "")</f>
        <v>Pávek Martin</v>
      </c>
      <c r="C10" s="118" t="str">
        <f>IF(Soupisky!J7&lt;&gt;"", Soupisky!J7, "")</f>
        <v>M</v>
      </c>
      <c r="D10" s="119" t="str">
        <f>IF(AND(A10&lt;&gt;"", Soupisky!E7 &lt;&gt; ""), Soupisky!E7, "")</f>
        <v>ČRS Rybářský sportovní klub Pardubice COLMIC</v>
      </c>
      <c r="E10" s="56" t="str">
        <f>IF(ISNA(MATCH($B10,'3k - Výsledková listina'!$D:$D,0)),"",INDEX('3k - Výsledková listina'!$G:$H,MATCH($B10,'3k - Výsledková listina'!$D:$D,0),1))</f>
        <v/>
      </c>
      <c r="F10" s="57" t="str">
        <f>IF(ISNA(MATCH($B10,'3k - Výsledková listina'!$D:$D,0)),"",INDEX('3k - Výsledková listina'!$G:$H,MATCH($B10,'3k - Výsledková listina'!$D:$D,0),2))</f>
        <v/>
      </c>
      <c r="G10" s="56" t="str">
        <f>IF(ISNA(MATCH($B10,'3k - Výsledková listina'!$M:$M,0)),"",INDEX('3k - Výsledková listina'!$P:$Q,MATCH($B10,'3k - Výsledková listina'!$M:$M,0),1))</f>
        <v/>
      </c>
      <c r="H10" s="56" t="str">
        <f>IF(ISNA(MATCH($B10,'3k - Výsledková listina'!$M:$M,0)),"",INDEX('3k - Výsledková listina'!$P:$Q,MATCH($B10,'3k - Výsledková listina'!$M:$M,0),2))</f>
        <v/>
      </c>
      <c r="I10" s="56">
        <f t="shared" si="0"/>
        <v>0</v>
      </c>
      <c r="J10" s="20" t="str">
        <f t="shared" si="1"/>
        <v/>
      </c>
      <c r="K10" s="20" t="str">
        <f t="shared" si="2"/>
        <v/>
      </c>
      <c r="L10" s="58" t="str">
        <f t="shared" si="3"/>
        <v/>
      </c>
      <c r="N10">
        <f t="shared" si="4"/>
        <v>1</v>
      </c>
    </row>
    <row r="11" spans="1:14" x14ac:dyDescent="0.25">
      <c r="A11" s="118">
        <f>IF(Soupisky!H8&lt;&gt;"", Soupisky!H8, "")</f>
        <v>1863</v>
      </c>
      <c r="B11" s="118" t="str">
        <f>IF(Soupisky!I8&lt;&gt;"", Soupisky!I8, "")</f>
        <v>Novák Jan</v>
      </c>
      <c r="C11" s="118" t="str">
        <f>IF(Soupisky!J8&lt;&gt;"", Soupisky!J8, "")</f>
        <v>M</v>
      </c>
      <c r="D11" s="119" t="str">
        <f>IF(AND(A11&lt;&gt;"", Soupisky!E8 &lt;&gt; ""), Soupisky!E8, "")</f>
        <v>ČRS Rybářský sportovní klub Pardubice COLMIC</v>
      </c>
      <c r="E11" s="56" t="str">
        <f>IF(ISNA(MATCH($B11,'3k - Výsledková listina'!$D:$D,0)),"",INDEX('3k - Výsledková listina'!$G:$H,MATCH($B11,'3k - Výsledková listina'!$D:$D,0),1))</f>
        <v/>
      </c>
      <c r="F11" s="57" t="str">
        <f>IF(ISNA(MATCH($B11,'3k - Výsledková listina'!$D:$D,0)),"",INDEX('3k - Výsledková listina'!$G:$H,MATCH($B11,'3k - Výsledková listina'!$D:$D,0),2))</f>
        <v/>
      </c>
      <c r="G11" s="56" t="str">
        <f>IF(ISNA(MATCH($B11,'3k - Výsledková listina'!$M:$M,0)),"",INDEX('3k - Výsledková listina'!$P:$Q,MATCH($B11,'3k - Výsledková listina'!$M:$M,0),1))</f>
        <v/>
      </c>
      <c r="H11" s="56" t="str">
        <f>IF(ISNA(MATCH($B11,'3k - Výsledková listina'!$M:$M,0)),"",INDEX('3k - Výsledková listina'!$P:$Q,MATCH($B11,'3k - Výsledková listina'!$M:$M,0),2))</f>
        <v/>
      </c>
      <c r="I11" s="56">
        <f t="shared" si="0"/>
        <v>0</v>
      </c>
      <c r="J11" s="20" t="str">
        <f t="shared" si="1"/>
        <v/>
      </c>
      <c r="K11" s="20" t="str">
        <f t="shared" si="2"/>
        <v/>
      </c>
      <c r="L11" s="58" t="str">
        <f t="shared" si="3"/>
        <v/>
      </c>
      <c r="N11">
        <f t="shared" si="4"/>
        <v>1</v>
      </c>
    </row>
    <row r="12" spans="1:14" x14ac:dyDescent="0.25">
      <c r="A12" s="118">
        <f>IF(Soupisky!H9&lt;&gt;"", Soupisky!H9, "")</f>
        <v>94</v>
      </c>
      <c r="B12" s="118" t="str">
        <f>IF(Soupisky!I9&lt;&gt;"", Soupisky!I9, "")</f>
        <v>Konopásek Richard</v>
      </c>
      <c r="C12" s="118" t="str">
        <f>IF(Soupisky!J9&lt;&gt;"", Soupisky!J9, "")</f>
        <v>M</v>
      </c>
      <c r="D12" s="119" t="str">
        <f>IF(AND(A12&lt;&gt;"", Soupisky!E9 &lt;&gt; ""), Soupisky!E9, "")</f>
        <v>ČRS Rybářský sportovní klub Pardubice COLMIC</v>
      </c>
      <c r="E12" s="56" t="str">
        <f>IF(ISNA(MATCH($B12,'3k - Výsledková listina'!$D:$D,0)),"",INDEX('3k - Výsledková listina'!$G:$H,MATCH($B12,'3k - Výsledková listina'!$D:$D,0),1))</f>
        <v/>
      </c>
      <c r="F12" s="57" t="str">
        <f>IF(ISNA(MATCH($B12,'3k - Výsledková listina'!$D:$D,0)),"",INDEX('3k - Výsledková listina'!$G:$H,MATCH($B12,'3k - Výsledková listina'!$D:$D,0),2))</f>
        <v/>
      </c>
      <c r="G12" s="56" t="str">
        <f>IF(ISNA(MATCH($B12,'3k - Výsledková listina'!$M:$M,0)),"",INDEX('3k - Výsledková listina'!$P:$Q,MATCH($B12,'3k - Výsledková listina'!$M:$M,0),1))</f>
        <v/>
      </c>
      <c r="H12" s="56" t="str">
        <f>IF(ISNA(MATCH($B12,'3k - Výsledková listina'!$M:$M,0)),"",INDEX('3k - Výsledková listina'!$P:$Q,MATCH($B12,'3k - Výsledková listina'!$M:$M,0),2))</f>
        <v/>
      </c>
      <c r="I12" s="56">
        <f t="shared" si="0"/>
        <v>0</v>
      </c>
      <c r="J12" s="20" t="str">
        <f t="shared" si="1"/>
        <v/>
      </c>
      <c r="K12" s="20" t="str">
        <f t="shared" si="2"/>
        <v/>
      </c>
      <c r="L12" s="58" t="str">
        <f t="shared" si="3"/>
        <v/>
      </c>
      <c r="N12">
        <f t="shared" si="4"/>
        <v>1</v>
      </c>
    </row>
    <row r="13" spans="1:14" x14ac:dyDescent="0.25">
      <c r="A13" s="118">
        <f>IF(Soupisky!H10&lt;&gt;"", Soupisky!H10, "")</f>
        <v>3847</v>
      </c>
      <c r="B13" s="118" t="str">
        <f>IF(Soupisky!I10&lt;&gt;"", Soupisky!I10, "")</f>
        <v>DVOŘÁK JIŘÍ</v>
      </c>
      <c r="C13" s="118" t="str">
        <f>IF(Soupisky!J10&lt;&gt;"", Soupisky!J10, "")</f>
        <v>U25</v>
      </c>
      <c r="D13" s="119" t="str">
        <f>IF(AND(A13&lt;&gt;"", Soupisky!E10 &lt;&gt; ""), Soupisky!E10, "")</f>
        <v>ČRS Rybářský sportovní klub Pardubice COLMIC</v>
      </c>
      <c r="E13" s="56" t="str">
        <f>IF(ISNA(MATCH($B13,'3k - Výsledková listina'!$D:$D,0)),"",INDEX('3k - Výsledková listina'!$G:$H,MATCH($B13,'3k - Výsledková listina'!$D:$D,0),1))</f>
        <v/>
      </c>
      <c r="F13" s="57" t="str">
        <f>IF(ISNA(MATCH($B13,'3k - Výsledková listina'!$D:$D,0)),"",INDEX('3k - Výsledková listina'!$G:$H,MATCH($B13,'3k - Výsledková listina'!$D:$D,0),2))</f>
        <v/>
      </c>
      <c r="G13" s="56" t="str">
        <f>IF(ISNA(MATCH($B13,'3k - Výsledková listina'!$M:$M,0)),"",INDEX('3k - Výsledková listina'!$P:$Q,MATCH($B13,'3k - Výsledková listina'!$M:$M,0),1))</f>
        <v/>
      </c>
      <c r="H13" s="56" t="str">
        <f>IF(ISNA(MATCH($B13,'3k - Výsledková listina'!$M:$M,0)),"",INDEX('3k - Výsledková listina'!$P:$Q,MATCH($B13,'3k - Výsledková listina'!$M:$M,0),2))</f>
        <v/>
      </c>
      <c r="I13" s="56">
        <f t="shared" si="0"/>
        <v>0</v>
      </c>
      <c r="J13" s="20" t="str">
        <f t="shared" si="1"/>
        <v/>
      </c>
      <c r="K13" s="20" t="str">
        <f t="shared" si="2"/>
        <v/>
      </c>
      <c r="L13" s="58" t="str">
        <f t="shared" si="3"/>
        <v/>
      </c>
      <c r="N13">
        <f t="shared" si="4"/>
        <v>1</v>
      </c>
    </row>
    <row r="14" spans="1:14" x14ac:dyDescent="0.25">
      <c r="A14" s="118" t="str">
        <f>IF(Soupisky!H11&lt;&gt;"", Soupisky!H11, "")</f>
        <v/>
      </c>
      <c r="B14" s="118" t="str">
        <f>IF(Soupisky!I11&lt;&gt;"", Soupisky!I11, "")</f>
        <v/>
      </c>
      <c r="C14" s="118" t="str">
        <f>IF(Soupisky!J11&lt;&gt;"", Soupisky!J11, "")</f>
        <v/>
      </c>
      <c r="D14" s="119" t="str">
        <f>IF(AND(A14&lt;&gt;"", Soupisky!E11 &lt;&gt; ""), Soupisky!E11, "")</f>
        <v/>
      </c>
      <c r="E14" s="56" t="str">
        <f>IF(ISNA(MATCH($B14,'3k - Výsledková listina'!$D:$D,0)),"",INDEX('3k - Výsledková listina'!$G:$H,MATCH($B14,'3k - Výsledková listina'!$D:$D,0),1))</f>
        <v/>
      </c>
      <c r="F14" s="57" t="str">
        <f>IF(ISNA(MATCH($B14,'3k - Výsledková listina'!$D:$D,0)),"",INDEX('3k - Výsledková listina'!$G:$H,MATCH($B14,'3k - Výsledková listina'!$D:$D,0),2))</f>
        <v/>
      </c>
      <c r="G14" s="56" t="str">
        <f>IF(ISNA(MATCH($B14,'3k - Výsledková listina'!$M:$M,0)),"",INDEX('3k - Výsledková listina'!$P:$Q,MATCH($B14,'3k - Výsledková listina'!$M:$M,0),1))</f>
        <v/>
      </c>
      <c r="H14" s="56" t="str">
        <f>IF(ISNA(MATCH($B14,'3k - Výsledková listina'!$M:$M,0)),"",INDEX('3k - Výsledková listina'!$P:$Q,MATCH($B14,'3k - Výsledková listina'!$M:$M,0),2))</f>
        <v/>
      </c>
      <c r="I14" s="56" t="str">
        <f t="shared" si="0"/>
        <v/>
      </c>
      <c r="J14" s="171" t="str">
        <f t="shared" si="1"/>
        <v/>
      </c>
      <c r="K14" s="20" t="str">
        <f t="shared" si="2"/>
        <v/>
      </c>
      <c r="L14" s="58" t="str">
        <f t="shared" si="3"/>
        <v/>
      </c>
      <c r="N14">
        <f t="shared" si="4"/>
        <v>0</v>
      </c>
    </row>
    <row r="15" spans="1:14" x14ac:dyDescent="0.25">
      <c r="A15" s="118" t="str">
        <f>IF(Soupisky!H12&lt;&gt;"", Soupisky!H12, "")</f>
        <v/>
      </c>
      <c r="B15" s="118" t="str">
        <f>IF(Soupisky!I12&lt;&gt;"", Soupisky!I12, "")</f>
        <v/>
      </c>
      <c r="C15" s="118" t="str">
        <f>IF(Soupisky!J12&lt;&gt;"", Soupisky!J12, "")</f>
        <v/>
      </c>
      <c r="D15" s="119" t="str">
        <f>IF(AND(A15&lt;&gt;"", Soupisky!E12 &lt;&gt; ""), Soupisky!E12, "")</f>
        <v/>
      </c>
      <c r="E15" s="56" t="str">
        <f>IF(ISNA(MATCH($B15,'3k - Výsledková listina'!$D:$D,0)),"",INDEX('3k - Výsledková listina'!$G:$H,MATCH($B15,'3k - Výsledková listina'!$D:$D,0),1))</f>
        <v/>
      </c>
      <c r="F15" s="57" t="str">
        <f>IF(ISNA(MATCH($B15,'3k - Výsledková listina'!$D:$D,0)),"",INDEX('3k - Výsledková listina'!$G:$H,MATCH($B15,'3k - Výsledková listina'!$D:$D,0),2))</f>
        <v/>
      </c>
      <c r="G15" s="56" t="str">
        <f>IF(ISNA(MATCH($B15,'3k - Výsledková listina'!$M:$M,0)),"",INDEX('3k - Výsledková listina'!$P:$Q,MATCH($B15,'3k - Výsledková listina'!$M:$M,0),1))</f>
        <v/>
      </c>
      <c r="H15" s="56" t="str">
        <f>IF(ISNA(MATCH($B15,'3k - Výsledková listina'!$M:$M,0)),"",INDEX('3k - Výsledková listina'!$P:$Q,MATCH($B15,'3k - Výsledková listina'!$M:$M,0),2))</f>
        <v/>
      </c>
      <c r="I15" s="56" t="str">
        <f t="shared" si="0"/>
        <v/>
      </c>
      <c r="J15" s="171" t="str">
        <f t="shared" si="1"/>
        <v/>
      </c>
      <c r="K15" s="20" t="str">
        <f t="shared" si="2"/>
        <v/>
      </c>
      <c r="L15" s="58" t="str">
        <f t="shared" si="3"/>
        <v/>
      </c>
      <c r="N15">
        <f t="shared" si="4"/>
        <v>0</v>
      </c>
    </row>
    <row r="16" spans="1:14" x14ac:dyDescent="0.25">
      <c r="A16" s="118" t="str">
        <f>IF(Soupisky!H13&lt;&gt;"", Soupisky!H13, "")</f>
        <v/>
      </c>
      <c r="B16" s="118" t="str">
        <f>IF(Soupisky!I13&lt;&gt;"", Soupisky!I13, "")</f>
        <v/>
      </c>
      <c r="C16" s="118" t="str">
        <f>IF(Soupisky!J13&lt;&gt;"", Soupisky!J13, "")</f>
        <v/>
      </c>
      <c r="D16" s="119" t="str">
        <f>IF(AND(A16&lt;&gt;"", Soupisky!E13 &lt;&gt; ""), Soupisky!E13, "")</f>
        <v/>
      </c>
      <c r="E16" s="56" t="str">
        <f>IF(ISNA(MATCH($B16,'3k - Výsledková listina'!$D:$D,0)),"",INDEX('3k - Výsledková listina'!$G:$H,MATCH($B16,'3k - Výsledková listina'!$D:$D,0),1))</f>
        <v/>
      </c>
      <c r="F16" s="57" t="str">
        <f>IF(ISNA(MATCH($B16,'3k - Výsledková listina'!$D:$D,0)),"",INDEX('3k - Výsledková listina'!$G:$H,MATCH($B16,'3k - Výsledková listina'!$D:$D,0),2))</f>
        <v/>
      </c>
      <c r="G16" s="56" t="str">
        <f>IF(ISNA(MATCH($B16,'3k - Výsledková listina'!$M:$M,0)),"",INDEX('3k - Výsledková listina'!$P:$Q,MATCH($B16,'3k - Výsledková listina'!$M:$M,0),1))</f>
        <v/>
      </c>
      <c r="H16" s="56" t="str">
        <f>IF(ISNA(MATCH($B16,'3k - Výsledková listina'!$M:$M,0)),"",INDEX('3k - Výsledková listina'!$P:$Q,MATCH($B16,'3k - Výsledková listina'!$M:$M,0),2))</f>
        <v/>
      </c>
      <c r="I16" s="56" t="str">
        <f t="shared" si="0"/>
        <v/>
      </c>
      <c r="J16" s="171" t="str">
        <f t="shared" si="1"/>
        <v/>
      </c>
      <c r="K16" s="20" t="str">
        <f t="shared" si="2"/>
        <v/>
      </c>
      <c r="L16" s="58" t="str">
        <f t="shared" si="3"/>
        <v/>
      </c>
      <c r="N16">
        <f t="shared" si="4"/>
        <v>0</v>
      </c>
    </row>
    <row r="17" spans="1:14" x14ac:dyDescent="0.25">
      <c r="A17" s="118" t="str">
        <f>IF(Soupisky!H14&lt;&gt;"", Soupisky!H14, "")</f>
        <v/>
      </c>
      <c r="B17" s="118" t="str">
        <f>IF(Soupisky!I14&lt;&gt;"", Soupisky!I14, "")</f>
        <v/>
      </c>
      <c r="C17" s="118" t="str">
        <f>IF(Soupisky!J14&lt;&gt;"", Soupisky!J14, "")</f>
        <v/>
      </c>
      <c r="D17" s="119" t="str">
        <f>IF(AND(A17&lt;&gt;"", Soupisky!E14 &lt;&gt; ""), Soupisky!E14, "")</f>
        <v/>
      </c>
      <c r="E17" s="56" t="str">
        <f>IF(ISNA(MATCH($B17,'3k - Výsledková listina'!$D:$D,0)),"",INDEX('3k - Výsledková listina'!$G:$H,MATCH($B17,'3k - Výsledková listina'!$D:$D,0),1))</f>
        <v/>
      </c>
      <c r="F17" s="57" t="str">
        <f>IF(ISNA(MATCH($B17,'3k - Výsledková listina'!$D:$D,0)),"",INDEX('3k - Výsledková listina'!$G:$H,MATCH($B17,'3k - Výsledková listina'!$D:$D,0),2))</f>
        <v/>
      </c>
      <c r="G17" s="56" t="str">
        <f>IF(ISNA(MATCH($B17,'3k - Výsledková listina'!$M:$M,0)),"",INDEX('3k - Výsledková listina'!$P:$Q,MATCH($B17,'3k - Výsledková listina'!$M:$M,0),1))</f>
        <v/>
      </c>
      <c r="H17" s="56" t="str">
        <f>IF(ISNA(MATCH($B17,'3k - Výsledková listina'!$M:$M,0)),"",INDEX('3k - Výsledková listina'!$P:$Q,MATCH($B17,'3k - Výsledková listina'!$M:$M,0),2))</f>
        <v/>
      </c>
      <c r="I17" s="56" t="str">
        <f t="shared" si="0"/>
        <v/>
      </c>
      <c r="J17" s="20" t="str">
        <f t="shared" si="1"/>
        <v/>
      </c>
      <c r="K17" s="20" t="str">
        <f t="shared" si="2"/>
        <v/>
      </c>
      <c r="L17" s="58" t="str">
        <f t="shared" si="3"/>
        <v/>
      </c>
      <c r="N17">
        <f t="shared" si="4"/>
        <v>0</v>
      </c>
    </row>
    <row r="18" spans="1:14" x14ac:dyDescent="0.25">
      <c r="A18" s="118" t="str">
        <f>IF(Soupisky!H15&lt;&gt;"", Soupisky!H15, "")</f>
        <v/>
      </c>
      <c r="B18" s="118" t="str">
        <f>IF(Soupisky!I15&lt;&gt;"", Soupisky!I15, "")</f>
        <v/>
      </c>
      <c r="C18" s="118" t="str">
        <f>IF(Soupisky!J15&lt;&gt;"", Soupisky!J15, "")</f>
        <v/>
      </c>
      <c r="D18" s="119" t="str">
        <f>IF(AND(A18&lt;&gt;"", Soupisky!E15 &lt;&gt; ""), Soupisky!E15, "")</f>
        <v/>
      </c>
      <c r="E18" s="56" t="str">
        <f>IF(ISNA(MATCH($B18,'3k - Výsledková listina'!$D:$D,0)),"",INDEX('3k - Výsledková listina'!$G:$H,MATCH($B18,'3k - Výsledková listina'!$D:$D,0),1))</f>
        <v/>
      </c>
      <c r="F18" s="57" t="str">
        <f>IF(ISNA(MATCH($B18,'3k - Výsledková listina'!$D:$D,0)),"",INDEX('3k - Výsledková listina'!$G:$H,MATCH($B18,'3k - Výsledková listina'!$D:$D,0),2))</f>
        <v/>
      </c>
      <c r="G18" s="56" t="str">
        <f>IF(ISNA(MATCH($B18,'3k - Výsledková listina'!$M:$M,0)),"",INDEX('3k - Výsledková listina'!$P:$Q,MATCH($B18,'3k - Výsledková listina'!$M:$M,0),1))</f>
        <v/>
      </c>
      <c r="H18" s="56" t="str">
        <f>IF(ISNA(MATCH($B18,'3k - Výsledková listina'!$M:$M,0)),"",INDEX('3k - Výsledková listina'!$P:$Q,MATCH($B18,'3k - Výsledková listina'!$M:$M,0),2))</f>
        <v/>
      </c>
      <c r="I18" s="56" t="str">
        <f t="shared" si="0"/>
        <v/>
      </c>
      <c r="J18" s="20" t="str">
        <f t="shared" si="1"/>
        <v/>
      </c>
      <c r="K18" s="20" t="str">
        <f t="shared" si="2"/>
        <v/>
      </c>
      <c r="L18" s="58" t="str">
        <f t="shared" si="3"/>
        <v/>
      </c>
      <c r="N18">
        <f t="shared" si="4"/>
        <v>0</v>
      </c>
    </row>
    <row r="19" spans="1:14" x14ac:dyDescent="0.25">
      <c r="A19" s="118">
        <f>IF(Soupisky!H16&lt;&gt;"", Soupisky!H16, "")</f>
        <v>755</v>
      </c>
      <c r="B19" s="118" t="str">
        <f>IF(Soupisky!I16&lt;&gt;"", Soupisky!I16, "")</f>
        <v>Foret Roman</v>
      </c>
      <c r="C19" s="118" t="str">
        <f>IF(Soupisky!J16&lt;&gt;"", Soupisky!J16, "")</f>
        <v>M</v>
      </c>
      <c r="D19" s="119" t="str">
        <f>IF(AND(A19&lt;&gt;"", Soupisky!E16 &lt;&gt; ""), Soupisky!E16, "")</f>
        <v>RS Crazy Boys MO Hustopeče Maver</v>
      </c>
      <c r="E19" s="56" t="str">
        <f>IF(ISNA(MATCH($B19,'3k - Výsledková listina'!$D:$D,0)),"",INDEX('3k - Výsledková listina'!$G:$H,MATCH($B19,'3k - Výsledková listina'!$D:$D,0),1))</f>
        <v/>
      </c>
      <c r="F19" s="57" t="str">
        <f>IF(ISNA(MATCH($B19,'3k - Výsledková listina'!$D:$D,0)),"",INDEX('3k - Výsledková listina'!$G:$H,MATCH($B19,'3k - Výsledková listina'!$D:$D,0),2))</f>
        <v/>
      </c>
      <c r="G19" s="56" t="str">
        <f>IF(ISNA(MATCH($B19,'3k - Výsledková listina'!$M:$M,0)),"",INDEX('3k - Výsledková listina'!$P:$Q,MATCH($B19,'3k - Výsledková listina'!$M:$M,0),1))</f>
        <v/>
      </c>
      <c r="H19" s="56" t="str">
        <f>IF(ISNA(MATCH($B19,'3k - Výsledková listina'!$M:$M,0)),"",INDEX('3k - Výsledková listina'!$P:$Q,MATCH($B19,'3k - Výsledková listina'!$M:$M,0),2))</f>
        <v/>
      </c>
      <c r="I19" s="56">
        <f t="shared" si="0"/>
        <v>0</v>
      </c>
      <c r="J19" s="20" t="str">
        <f t="shared" si="1"/>
        <v/>
      </c>
      <c r="K19" s="20" t="str">
        <f t="shared" si="2"/>
        <v/>
      </c>
      <c r="L19" s="58" t="str">
        <f t="shared" si="3"/>
        <v/>
      </c>
      <c r="N19">
        <f t="shared" si="4"/>
        <v>1</v>
      </c>
    </row>
    <row r="20" spans="1:14" x14ac:dyDescent="0.25">
      <c r="A20" s="118">
        <f>IF(Soupisky!H17&lt;&gt;"", Soupisky!H17, "")</f>
        <v>1671</v>
      </c>
      <c r="B20" s="118" t="str">
        <f>IF(Soupisky!I17&lt;&gt;"", Soupisky!I17, "")</f>
        <v>Klásek Petr</v>
      </c>
      <c r="C20" s="118" t="str">
        <f>IF(Soupisky!J17&lt;&gt;"", Soupisky!J17, "")</f>
        <v>M</v>
      </c>
      <c r="D20" s="119" t="str">
        <f>IF(AND(A20&lt;&gt;"", Soupisky!E17 &lt;&gt; ""), Soupisky!E17, "")</f>
        <v>RS Crazy Boys MO Hustopeče Maver</v>
      </c>
      <c r="E20" s="56" t="str">
        <f>IF(ISNA(MATCH($B20,'3k - Výsledková listina'!$D:$D,0)),"",INDEX('3k - Výsledková listina'!$G:$H,MATCH($B20,'3k - Výsledková listina'!$D:$D,0),1))</f>
        <v/>
      </c>
      <c r="F20" s="57" t="str">
        <f>IF(ISNA(MATCH($B20,'3k - Výsledková listina'!$D:$D,0)),"",INDEX('3k - Výsledková listina'!$G:$H,MATCH($B20,'3k - Výsledková listina'!$D:$D,0),2))</f>
        <v/>
      </c>
      <c r="G20" s="56" t="str">
        <f>IF(ISNA(MATCH($B20,'3k - Výsledková listina'!$M:$M,0)),"",INDEX('3k - Výsledková listina'!$P:$Q,MATCH($B20,'3k - Výsledková listina'!$M:$M,0),1))</f>
        <v/>
      </c>
      <c r="H20" s="56" t="str">
        <f>IF(ISNA(MATCH($B20,'3k - Výsledková listina'!$M:$M,0)),"",INDEX('3k - Výsledková listina'!$P:$Q,MATCH($B20,'3k - Výsledková listina'!$M:$M,0),2))</f>
        <v/>
      </c>
      <c r="I20" s="56">
        <f t="shared" si="0"/>
        <v>0</v>
      </c>
      <c r="J20" s="20" t="str">
        <f t="shared" si="1"/>
        <v/>
      </c>
      <c r="K20" s="20" t="str">
        <f t="shared" si="2"/>
        <v/>
      </c>
      <c r="L20" s="58" t="str">
        <f t="shared" si="3"/>
        <v/>
      </c>
      <c r="N20">
        <f t="shared" si="4"/>
        <v>1</v>
      </c>
    </row>
    <row r="21" spans="1:14" x14ac:dyDescent="0.25">
      <c r="A21" s="118">
        <f>IF(Soupisky!H18&lt;&gt;"", Soupisky!H18, "")</f>
        <v>2015</v>
      </c>
      <c r="B21" s="118" t="str">
        <f>IF(Soupisky!I18&lt;&gt;"", Soupisky!I18, "")</f>
        <v>Hanáček František</v>
      </c>
      <c r="C21" s="118" t="str">
        <f>IF(Soupisky!J18&lt;&gt;"", Soupisky!J18, "")</f>
        <v>M</v>
      </c>
      <c r="D21" s="119" t="str">
        <f>IF(AND(A21&lt;&gt;"", Soupisky!E18 &lt;&gt; ""), Soupisky!E18, "")</f>
        <v>RS Crazy Boys MO Hustopeče Maver</v>
      </c>
      <c r="E21" s="56" t="str">
        <f>IF(ISNA(MATCH($B21,'3k - Výsledková listina'!$D:$D,0)),"",INDEX('3k - Výsledková listina'!$G:$H,MATCH($B21,'3k - Výsledková listina'!$D:$D,0),1))</f>
        <v/>
      </c>
      <c r="F21" s="57" t="str">
        <f>IF(ISNA(MATCH($B21,'3k - Výsledková listina'!$D:$D,0)),"",INDEX('3k - Výsledková listina'!$G:$H,MATCH($B21,'3k - Výsledková listina'!$D:$D,0),2))</f>
        <v/>
      </c>
      <c r="G21" s="56" t="str">
        <f>IF(ISNA(MATCH($B21,'3k - Výsledková listina'!$M:$M,0)),"",INDEX('3k - Výsledková listina'!$P:$Q,MATCH($B21,'3k - Výsledková listina'!$M:$M,0),1))</f>
        <v/>
      </c>
      <c r="H21" s="56" t="str">
        <f>IF(ISNA(MATCH($B21,'3k - Výsledková listina'!$M:$M,0)),"",INDEX('3k - Výsledková listina'!$P:$Q,MATCH($B21,'3k - Výsledková listina'!$M:$M,0),2))</f>
        <v/>
      </c>
      <c r="I21" s="56">
        <f t="shared" si="0"/>
        <v>0</v>
      </c>
      <c r="J21" s="20" t="str">
        <f t="shared" si="1"/>
        <v/>
      </c>
      <c r="K21" s="20" t="str">
        <f t="shared" si="2"/>
        <v/>
      </c>
      <c r="L21" s="58" t="str">
        <f t="shared" si="3"/>
        <v/>
      </c>
      <c r="N21">
        <f t="shared" si="4"/>
        <v>1</v>
      </c>
    </row>
    <row r="22" spans="1:14" x14ac:dyDescent="0.25">
      <c r="A22" s="118">
        <f>IF(Soupisky!H19&lt;&gt;"", Soupisky!H19, "")</f>
        <v>20</v>
      </c>
      <c r="B22" s="118" t="str">
        <f>IF(Soupisky!I19&lt;&gt;"", Soupisky!I19, "")</f>
        <v>Hron Radek</v>
      </c>
      <c r="C22" s="118" t="str">
        <f>IF(Soupisky!J19&lt;&gt;"", Soupisky!J19, "")</f>
        <v>M</v>
      </c>
      <c r="D22" s="119" t="str">
        <f>IF(AND(A22&lt;&gt;"", Soupisky!E19 &lt;&gt; ""), Soupisky!E19, "")</f>
        <v>RS Crazy Boys MO Hustopeče Maver</v>
      </c>
      <c r="E22" s="56" t="str">
        <f>IF(ISNA(MATCH($B22,'3k - Výsledková listina'!$D:$D,0)),"",INDEX('3k - Výsledková listina'!$G:$H,MATCH($B22,'3k - Výsledková listina'!$D:$D,0),1))</f>
        <v/>
      </c>
      <c r="F22" s="57" t="str">
        <f>IF(ISNA(MATCH($B22,'3k - Výsledková listina'!$D:$D,0)),"",INDEX('3k - Výsledková listina'!$G:$H,MATCH($B22,'3k - Výsledková listina'!$D:$D,0),2))</f>
        <v/>
      </c>
      <c r="G22" s="56" t="str">
        <f>IF(ISNA(MATCH($B22,'3k - Výsledková listina'!$M:$M,0)),"",INDEX('3k - Výsledková listina'!$P:$Q,MATCH($B22,'3k - Výsledková listina'!$M:$M,0),1))</f>
        <v/>
      </c>
      <c r="H22" s="56" t="str">
        <f>IF(ISNA(MATCH($B22,'3k - Výsledková listina'!$M:$M,0)),"",INDEX('3k - Výsledková listina'!$P:$Q,MATCH($B22,'3k - Výsledková listina'!$M:$M,0),2))</f>
        <v/>
      </c>
      <c r="I22" s="56">
        <f t="shared" si="0"/>
        <v>0</v>
      </c>
      <c r="J22" s="20" t="str">
        <f t="shared" si="1"/>
        <v/>
      </c>
      <c r="K22" s="20" t="str">
        <f t="shared" si="2"/>
        <v/>
      </c>
      <c r="L22" s="58" t="str">
        <f t="shared" si="3"/>
        <v/>
      </c>
      <c r="N22">
        <f t="shared" si="4"/>
        <v>1</v>
      </c>
    </row>
    <row r="23" spans="1:14" x14ac:dyDescent="0.25">
      <c r="A23" s="118">
        <f>IF(Soupisky!H20&lt;&gt;"", Soupisky!H20, "")</f>
        <v>2193</v>
      </c>
      <c r="B23" s="118" t="str">
        <f>IF(Soupisky!I20&lt;&gt;"", Soupisky!I20, "")</f>
        <v>Marek Michal</v>
      </c>
      <c r="C23" s="118" t="str">
        <f>IF(Soupisky!J20&lt;&gt;"", Soupisky!J20, "")</f>
        <v>M</v>
      </c>
      <c r="D23" s="119" t="str">
        <f>IF(AND(A23&lt;&gt;"", Soupisky!E20 &lt;&gt; ""), Soupisky!E20, "")</f>
        <v>RS Crazy Boys MO Hustopeče Maver</v>
      </c>
      <c r="E23" s="56" t="str">
        <f>IF(ISNA(MATCH($B23,'3k - Výsledková listina'!$D:$D,0)),"",INDEX('3k - Výsledková listina'!$G:$H,MATCH($B23,'3k - Výsledková listina'!$D:$D,0),1))</f>
        <v/>
      </c>
      <c r="F23" s="57" t="str">
        <f>IF(ISNA(MATCH($B23,'3k - Výsledková listina'!$D:$D,0)),"",INDEX('3k - Výsledková listina'!$G:$H,MATCH($B23,'3k - Výsledková listina'!$D:$D,0),2))</f>
        <v/>
      </c>
      <c r="G23" s="56" t="str">
        <f>IF(ISNA(MATCH($B23,'3k - Výsledková listina'!$M:$M,0)),"",INDEX('3k - Výsledková listina'!$P:$Q,MATCH($B23,'3k - Výsledková listina'!$M:$M,0),1))</f>
        <v/>
      </c>
      <c r="H23" s="56" t="str">
        <f>IF(ISNA(MATCH($B23,'3k - Výsledková listina'!$M:$M,0)),"",INDEX('3k - Výsledková listina'!$P:$Q,MATCH($B23,'3k - Výsledková listina'!$M:$M,0),2))</f>
        <v/>
      </c>
      <c r="I23" s="56">
        <f t="shared" si="0"/>
        <v>0</v>
      </c>
      <c r="J23" s="20" t="str">
        <f t="shared" si="1"/>
        <v/>
      </c>
      <c r="K23" s="20" t="str">
        <f t="shared" si="2"/>
        <v/>
      </c>
      <c r="L23" s="58" t="str">
        <f t="shared" si="3"/>
        <v/>
      </c>
      <c r="N23">
        <f t="shared" si="4"/>
        <v>1</v>
      </c>
    </row>
    <row r="24" spans="1:14" x14ac:dyDescent="0.25">
      <c r="A24" s="118">
        <f>IF(Soupisky!H21&lt;&gt;"", Soupisky!H21, "")</f>
        <v>221</v>
      </c>
      <c r="B24" s="118" t="str">
        <f>IF(Soupisky!I21&lt;&gt;"", Soupisky!I21, "")</f>
        <v>Veselý Robert</v>
      </c>
      <c r="C24" s="118" t="str">
        <f>IF(Soupisky!J21&lt;&gt;"", Soupisky!J21, "")</f>
        <v>M</v>
      </c>
      <c r="D24" s="119" t="str">
        <f>IF(AND(A24&lt;&gt;"", Soupisky!E21 &lt;&gt; ""), Soupisky!E21, "")</f>
        <v>RS Crazy Boys MO Hustopeče Maver</v>
      </c>
      <c r="E24" s="56" t="str">
        <f>IF(ISNA(MATCH($B24,'3k - Výsledková listina'!$D:$D,0)),"",INDEX('3k - Výsledková listina'!$G:$H,MATCH($B24,'3k - Výsledková listina'!$D:$D,0),1))</f>
        <v/>
      </c>
      <c r="F24" s="57" t="str">
        <f>IF(ISNA(MATCH($B24,'3k - Výsledková listina'!$D:$D,0)),"",INDEX('3k - Výsledková listina'!$G:$H,MATCH($B24,'3k - Výsledková listina'!$D:$D,0),2))</f>
        <v/>
      </c>
      <c r="G24" s="56" t="str">
        <f>IF(ISNA(MATCH($B24,'3k - Výsledková listina'!$M:$M,0)),"",INDEX('3k - Výsledková listina'!$P:$Q,MATCH($B24,'3k - Výsledková listina'!$M:$M,0),1))</f>
        <v/>
      </c>
      <c r="H24" s="56" t="str">
        <f>IF(ISNA(MATCH($B24,'3k - Výsledková listina'!$M:$M,0)),"",INDEX('3k - Výsledková listina'!$P:$Q,MATCH($B24,'3k - Výsledková listina'!$M:$M,0),2))</f>
        <v/>
      </c>
      <c r="I24" s="56">
        <f t="shared" si="0"/>
        <v>0</v>
      </c>
      <c r="J24" s="171" t="str">
        <f t="shared" si="1"/>
        <v/>
      </c>
      <c r="K24" s="20" t="str">
        <f t="shared" si="2"/>
        <v/>
      </c>
      <c r="L24" s="58" t="str">
        <f t="shared" si="3"/>
        <v/>
      </c>
      <c r="N24">
        <f t="shared" si="4"/>
        <v>1</v>
      </c>
    </row>
    <row r="25" spans="1:14" x14ac:dyDescent="0.25">
      <c r="A25" s="118">
        <f>IF(Soupisky!H22&lt;&gt;"", Soupisky!H22, "")</f>
        <v>5622</v>
      </c>
      <c r="B25" s="118" t="str">
        <f>IF(Soupisky!I22&lt;&gt;"", Soupisky!I22, "")</f>
        <v>Ottinger Ján</v>
      </c>
      <c r="C25" s="118" t="str">
        <f>IF(Soupisky!J22&lt;&gt;"", Soupisky!J22, "")</f>
        <v>M</v>
      </c>
      <c r="D25" s="119" t="str">
        <f>IF(AND(A25&lt;&gt;"", Soupisky!E22 &lt;&gt; ""), Soupisky!E22, "")</f>
        <v>RS Crazy Boys MO Hustopeče Maver</v>
      </c>
      <c r="E25" s="56" t="str">
        <f>IF(ISNA(MATCH($B25,'3k - Výsledková listina'!$D:$D,0)),"",INDEX('3k - Výsledková listina'!$G:$H,MATCH($B25,'3k - Výsledková listina'!$D:$D,0),1))</f>
        <v/>
      </c>
      <c r="F25" s="57" t="str">
        <f>IF(ISNA(MATCH($B25,'3k - Výsledková listina'!$D:$D,0)),"",INDEX('3k - Výsledková listina'!$G:$H,MATCH($B25,'3k - Výsledková listina'!$D:$D,0),2))</f>
        <v/>
      </c>
      <c r="G25" s="56" t="str">
        <f>IF(ISNA(MATCH($B25,'3k - Výsledková listina'!$M:$M,0)),"",INDEX('3k - Výsledková listina'!$P:$Q,MATCH($B25,'3k - Výsledková listina'!$M:$M,0),1))</f>
        <v/>
      </c>
      <c r="H25" s="56" t="str">
        <f>IF(ISNA(MATCH($B25,'3k - Výsledková listina'!$M:$M,0)),"",INDEX('3k - Výsledková listina'!$P:$Q,MATCH($B25,'3k - Výsledková listina'!$M:$M,0),2))</f>
        <v/>
      </c>
      <c r="I25" s="56">
        <f t="shared" si="0"/>
        <v>0</v>
      </c>
      <c r="J25" s="20" t="str">
        <f t="shared" si="1"/>
        <v/>
      </c>
      <c r="K25" s="20" t="str">
        <f t="shared" si="2"/>
        <v/>
      </c>
      <c r="L25" s="58" t="str">
        <f t="shared" si="3"/>
        <v/>
      </c>
      <c r="N25">
        <f t="shared" si="4"/>
        <v>1</v>
      </c>
    </row>
    <row r="26" spans="1:14" x14ac:dyDescent="0.25">
      <c r="A26" s="118" t="str">
        <f>IF(Soupisky!H23&lt;&gt;"", Soupisky!H23, "")</f>
        <v/>
      </c>
      <c r="B26" s="118" t="str">
        <f>IF(Soupisky!I23&lt;&gt;"", Soupisky!I23, "")</f>
        <v/>
      </c>
      <c r="C26" s="118" t="str">
        <f>IF(Soupisky!J23&lt;&gt;"", Soupisky!J23, "")</f>
        <v/>
      </c>
      <c r="D26" s="119" t="str">
        <f>IF(AND(A26&lt;&gt;"", Soupisky!E23 &lt;&gt; ""), Soupisky!E23, "")</f>
        <v/>
      </c>
      <c r="E26" s="56" t="str">
        <f>IF(ISNA(MATCH($B26,'3k - Výsledková listina'!$D:$D,0)),"",INDEX('3k - Výsledková listina'!$G:$H,MATCH($B26,'3k - Výsledková listina'!$D:$D,0),1))</f>
        <v/>
      </c>
      <c r="F26" s="57" t="str">
        <f>IF(ISNA(MATCH($B26,'3k - Výsledková listina'!$D:$D,0)),"",INDEX('3k - Výsledková listina'!$G:$H,MATCH($B26,'3k - Výsledková listina'!$D:$D,0),2))</f>
        <v/>
      </c>
      <c r="G26" s="56" t="str">
        <f>IF(ISNA(MATCH($B26,'3k - Výsledková listina'!$M:$M,0)),"",INDEX('3k - Výsledková listina'!$P:$Q,MATCH($B26,'3k - Výsledková listina'!$M:$M,0),1))</f>
        <v/>
      </c>
      <c r="H26" s="56" t="str">
        <f>IF(ISNA(MATCH($B26,'3k - Výsledková listina'!$M:$M,0)),"",INDEX('3k - Výsledková listina'!$P:$Q,MATCH($B26,'3k - Výsledková listina'!$M:$M,0),2))</f>
        <v/>
      </c>
      <c r="I26" s="56" t="str">
        <f t="shared" si="0"/>
        <v/>
      </c>
      <c r="J26" s="20" t="str">
        <f t="shared" si="1"/>
        <v/>
      </c>
      <c r="K26" s="20" t="str">
        <f t="shared" si="2"/>
        <v/>
      </c>
      <c r="L26" s="58" t="str">
        <f t="shared" si="3"/>
        <v/>
      </c>
      <c r="N26">
        <f t="shared" si="4"/>
        <v>0</v>
      </c>
    </row>
    <row r="27" spans="1:14" x14ac:dyDescent="0.25">
      <c r="A27" s="118" t="str">
        <f>IF(Soupisky!H24&lt;&gt;"", Soupisky!H24, "")</f>
        <v/>
      </c>
      <c r="B27" s="118" t="str">
        <f>IF(Soupisky!I24&lt;&gt;"", Soupisky!I24, "")</f>
        <v/>
      </c>
      <c r="C27" s="118" t="str">
        <f>IF(Soupisky!J24&lt;&gt;"", Soupisky!J24, "")</f>
        <v/>
      </c>
      <c r="D27" s="119" t="str">
        <f>IF(AND(A27&lt;&gt;"", Soupisky!E24 &lt;&gt; ""), Soupisky!E24, "")</f>
        <v/>
      </c>
      <c r="E27" s="56" t="str">
        <f>IF(ISNA(MATCH($B27,'3k - Výsledková listina'!$D:$D,0)),"",INDEX('3k - Výsledková listina'!$G:$H,MATCH($B27,'3k - Výsledková listina'!$D:$D,0),1))</f>
        <v/>
      </c>
      <c r="F27" s="57" t="str">
        <f>IF(ISNA(MATCH($B27,'3k - Výsledková listina'!$D:$D,0)),"",INDEX('3k - Výsledková listina'!$G:$H,MATCH($B27,'3k - Výsledková listina'!$D:$D,0),2))</f>
        <v/>
      </c>
      <c r="G27" s="56" t="str">
        <f>IF(ISNA(MATCH($B27,'3k - Výsledková listina'!$M:$M,0)),"",INDEX('3k - Výsledková listina'!$P:$Q,MATCH($B27,'3k - Výsledková listina'!$M:$M,0),1))</f>
        <v/>
      </c>
      <c r="H27" s="56" t="str">
        <f>IF(ISNA(MATCH($B27,'3k - Výsledková listina'!$M:$M,0)),"",INDEX('3k - Výsledková listina'!$P:$Q,MATCH($B27,'3k - Výsledková listina'!$M:$M,0),2))</f>
        <v/>
      </c>
      <c r="I27" s="56" t="str">
        <f t="shared" si="0"/>
        <v/>
      </c>
      <c r="J27" s="20" t="str">
        <f t="shared" si="1"/>
        <v/>
      </c>
      <c r="K27" s="20" t="str">
        <f t="shared" si="2"/>
        <v/>
      </c>
      <c r="L27" s="58" t="str">
        <f t="shared" si="3"/>
        <v/>
      </c>
      <c r="N27">
        <f t="shared" si="4"/>
        <v>0</v>
      </c>
    </row>
    <row r="28" spans="1:14" x14ac:dyDescent="0.25">
      <c r="A28" s="118" t="str">
        <f>IF(Soupisky!H25&lt;&gt;"", Soupisky!H25, "")</f>
        <v/>
      </c>
      <c r="B28" s="118" t="str">
        <f>IF(Soupisky!I25&lt;&gt;"", Soupisky!I25, "")</f>
        <v/>
      </c>
      <c r="C28" s="118" t="str">
        <f>IF(Soupisky!J25&lt;&gt;"", Soupisky!J25, "")</f>
        <v/>
      </c>
      <c r="D28" s="119" t="str">
        <f>IF(AND(A28&lt;&gt;"", Soupisky!E25 &lt;&gt; ""), Soupisky!E25, "")</f>
        <v/>
      </c>
      <c r="E28" s="56" t="str">
        <f>IF(ISNA(MATCH($B28,'3k - Výsledková listina'!$D:$D,0)),"",INDEX('3k - Výsledková listina'!$G:$H,MATCH($B28,'3k - Výsledková listina'!$D:$D,0),1))</f>
        <v/>
      </c>
      <c r="F28" s="57" t="str">
        <f>IF(ISNA(MATCH($B28,'3k - Výsledková listina'!$D:$D,0)),"",INDEX('3k - Výsledková listina'!$G:$H,MATCH($B28,'3k - Výsledková listina'!$D:$D,0),2))</f>
        <v/>
      </c>
      <c r="G28" s="56" t="str">
        <f>IF(ISNA(MATCH($B28,'3k - Výsledková listina'!$M:$M,0)),"",INDEX('3k - Výsledková listina'!$P:$Q,MATCH($B28,'3k - Výsledková listina'!$M:$M,0),1))</f>
        <v/>
      </c>
      <c r="H28" s="56" t="str">
        <f>IF(ISNA(MATCH($B28,'3k - Výsledková listina'!$M:$M,0)),"",INDEX('3k - Výsledková listina'!$P:$Q,MATCH($B28,'3k - Výsledková listina'!$M:$M,0),2))</f>
        <v/>
      </c>
      <c r="I28" s="56" t="str">
        <f t="shared" si="0"/>
        <v/>
      </c>
      <c r="J28" s="20" t="str">
        <f t="shared" si="1"/>
        <v/>
      </c>
      <c r="K28" s="20" t="str">
        <f t="shared" si="2"/>
        <v/>
      </c>
      <c r="L28" s="58" t="str">
        <f t="shared" si="3"/>
        <v/>
      </c>
      <c r="N28">
        <f t="shared" si="4"/>
        <v>0</v>
      </c>
    </row>
    <row r="29" spans="1:14" x14ac:dyDescent="0.25">
      <c r="A29" s="118" t="str">
        <f>IF(Soupisky!H26&lt;&gt;"", Soupisky!H26, "")</f>
        <v/>
      </c>
      <c r="B29" s="118" t="str">
        <f>IF(Soupisky!I26&lt;&gt;"", Soupisky!I26, "")</f>
        <v/>
      </c>
      <c r="C29" s="118" t="str">
        <f>IF(Soupisky!J26&lt;&gt;"", Soupisky!J26, "")</f>
        <v/>
      </c>
      <c r="D29" s="119" t="str">
        <f>IF(AND(A29&lt;&gt;"", Soupisky!E26 &lt;&gt; ""), Soupisky!E26, "")</f>
        <v/>
      </c>
      <c r="E29" s="56" t="str">
        <f>IF(ISNA(MATCH($B29,'3k - Výsledková listina'!$D:$D,0)),"",INDEX('3k - Výsledková listina'!$G:$H,MATCH($B29,'3k - Výsledková listina'!$D:$D,0),1))</f>
        <v/>
      </c>
      <c r="F29" s="57" t="str">
        <f>IF(ISNA(MATCH($B29,'3k - Výsledková listina'!$D:$D,0)),"",INDEX('3k - Výsledková listina'!$G:$H,MATCH($B29,'3k - Výsledková listina'!$D:$D,0),2))</f>
        <v/>
      </c>
      <c r="G29" s="56" t="str">
        <f>IF(ISNA(MATCH($B29,'3k - Výsledková listina'!$M:$M,0)),"",INDEX('3k - Výsledková listina'!$P:$Q,MATCH($B29,'3k - Výsledková listina'!$M:$M,0),1))</f>
        <v/>
      </c>
      <c r="H29" s="56" t="str">
        <f>IF(ISNA(MATCH($B29,'3k - Výsledková listina'!$M:$M,0)),"",INDEX('3k - Výsledková listina'!$P:$Q,MATCH($B29,'3k - Výsledková listina'!$M:$M,0),2))</f>
        <v/>
      </c>
      <c r="I29" s="56" t="str">
        <f t="shared" si="0"/>
        <v/>
      </c>
      <c r="J29" s="20" t="str">
        <f t="shared" si="1"/>
        <v/>
      </c>
      <c r="K29" s="20" t="str">
        <f t="shared" si="2"/>
        <v/>
      </c>
      <c r="L29" s="58" t="str">
        <f t="shared" si="3"/>
        <v/>
      </c>
      <c r="N29">
        <f t="shared" si="4"/>
        <v>0</v>
      </c>
    </row>
    <row r="30" spans="1:14" x14ac:dyDescent="0.25">
      <c r="A30" s="118" t="str">
        <f>IF(Soupisky!H27&lt;&gt;"", Soupisky!H27, "")</f>
        <v/>
      </c>
      <c r="B30" s="118" t="str">
        <f>IF(Soupisky!I27&lt;&gt;"", Soupisky!I27, "")</f>
        <v/>
      </c>
      <c r="C30" s="118" t="str">
        <f>IF(Soupisky!J27&lt;&gt;"", Soupisky!J27, "")</f>
        <v/>
      </c>
      <c r="D30" s="119" t="str">
        <f>IF(AND(A30&lt;&gt;"", Soupisky!E27 &lt;&gt; ""), Soupisky!E27, "")</f>
        <v/>
      </c>
      <c r="E30" s="56" t="str">
        <f>IF(ISNA(MATCH($B30,'3k - Výsledková listina'!$D:$D,0)),"",INDEX('3k - Výsledková listina'!$G:$H,MATCH($B30,'3k - Výsledková listina'!$D:$D,0),1))</f>
        <v/>
      </c>
      <c r="F30" s="57" t="str">
        <f>IF(ISNA(MATCH($B30,'3k - Výsledková listina'!$D:$D,0)),"",INDEX('3k - Výsledková listina'!$G:$H,MATCH($B30,'3k - Výsledková listina'!$D:$D,0),2))</f>
        <v/>
      </c>
      <c r="G30" s="56" t="str">
        <f>IF(ISNA(MATCH($B30,'3k - Výsledková listina'!$M:$M,0)),"",INDEX('3k - Výsledková listina'!$P:$Q,MATCH($B30,'3k - Výsledková listina'!$M:$M,0),1))</f>
        <v/>
      </c>
      <c r="H30" s="56" t="str">
        <f>IF(ISNA(MATCH($B30,'3k - Výsledková listina'!$M:$M,0)),"",INDEX('3k - Výsledková listina'!$P:$Q,MATCH($B30,'3k - Výsledková listina'!$M:$M,0),2))</f>
        <v/>
      </c>
      <c r="I30" s="56" t="str">
        <f t="shared" si="0"/>
        <v/>
      </c>
      <c r="J30" s="20" t="str">
        <f t="shared" si="1"/>
        <v/>
      </c>
      <c r="K30" s="20" t="str">
        <f t="shared" si="2"/>
        <v/>
      </c>
      <c r="L30" s="58" t="str">
        <f t="shared" si="3"/>
        <v/>
      </c>
      <c r="N30">
        <f t="shared" si="4"/>
        <v>0</v>
      </c>
    </row>
    <row r="31" spans="1:14" x14ac:dyDescent="0.25">
      <c r="A31" s="118" t="str">
        <f>IF(Soupisky!H28&lt;&gt;"", Soupisky!H28, "")</f>
        <v/>
      </c>
      <c r="B31" s="118" t="str">
        <f>IF(Soupisky!I28&lt;&gt;"", Soupisky!I28, "")</f>
        <v/>
      </c>
      <c r="C31" s="118" t="str">
        <f>IF(Soupisky!J28&lt;&gt;"", Soupisky!J28, "")</f>
        <v/>
      </c>
      <c r="D31" s="119" t="str">
        <f>IF(AND(A31&lt;&gt;"", Soupisky!E28 &lt;&gt; ""), Soupisky!E28, "")</f>
        <v/>
      </c>
      <c r="E31" s="56" t="str">
        <f>IF(ISNA(MATCH($B31,'3k - Výsledková listina'!$D:$D,0)),"",INDEX('3k - Výsledková listina'!$G:$H,MATCH($B31,'3k - Výsledková listina'!$D:$D,0),1))</f>
        <v/>
      </c>
      <c r="F31" s="57" t="str">
        <f>IF(ISNA(MATCH($B31,'3k - Výsledková listina'!$D:$D,0)),"",INDEX('3k - Výsledková listina'!$G:$H,MATCH($B31,'3k - Výsledková listina'!$D:$D,0),2))</f>
        <v/>
      </c>
      <c r="G31" s="56" t="str">
        <f>IF(ISNA(MATCH($B31,'3k - Výsledková listina'!$M:$M,0)),"",INDEX('3k - Výsledková listina'!$P:$Q,MATCH($B31,'3k - Výsledková listina'!$M:$M,0),1))</f>
        <v/>
      </c>
      <c r="H31" s="56" t="str">
        <f>IF(ISNA(MATCH($B31,'3k - Výsledková listina'!$M:$M,0)),"",INDEX('3k - Výsledková listina'!$P:$Q,MATCH($B31,'3k - Výsledková listina'!$M:$M,0),2))</f>
        <v/>
      </c>
      <c r="I31" s="56" t="str">
        <f t="shared" si="0"/>
        <v/>
      </c>
      <c r="J31" s="20" t="str">
        <f t="shared" si="1"/>
        <v/>
      </c>
      <c r="K31" s="20" t="str">
        <f t="shared" si="2"/>
        <v/>
      </c>
      <c r="L31" s="58" t="str">
        <f t="shared" si="3"/>
        <v/>
      </c>
      <c r="N31">
        <f t="shared" si="4"/>
        <v>0</v>
      </c>
    </row>
    <row r="32" spans="1:14" x14ac:dyDescent="0.25">
      <c r="A32" s="118">
        <f>IF(Soupisky!H29&lt;&gt;"", Soupisky!H29, "")</f>
        <v>2672</v>
      </c>
      <c r="B32" s="118" t="str">
        <f>IF(Soupisky!I29&lt;&gt;"", Soupisky!I29, "")</f>
        <v>Žalud Oldřich</v>
      </c>
      <c r="C32" s="118" t="str">
        <f>IF(Soupisky!J29&lt;&gt;"", Soupisky!J29, "")</f>
        <v>M</v>
      </c>
      <c r="D32" s="119" t="str">
        <f>IF(AND(A32&lt;&gt;"", Soupisky!E29 &lt;&gt; ""), Soupisky!E29, "")</f>
        <v>MRS Cortina Sensas</v>
      </c>
      <c r="E32" s="56" t="str">
        <f>IF(ISNA(MATCH($B32,'3k - Výsledková listina'!$D:$D,0)),"",INDEX('3k - Výsledková listina'!$G:$H,MATCH($B32,'3k - Výsledková listina'!$D:$D,0),1))</f>
        <v/>
      </c>
      <c r="F32" s="57" t="str">
        <f>IF(ISNA(MATCH($B32,'3k - Výsledková listina'!$D:$D,0)),"",INDEX('3k - Výsledková listina'!$G:$H,MATCH($B32,'3k - Výsledková listina'!$D:$D,0),2))</f>
        <v/>
      </c>
      <c r="G32" s="56" t="str">
        <f>IF(ISNA(MATCH($B32,'3k - Výsledková listina'!$M:$M,0)),"",INDEX('3k - Výsledková listina'!$P:$Q,MATCH($B32,'3k - Výsledková listina'!$M:$M,0),1))</f>
        <v/>
      </c>
      <c r="H32" s="56" t="str">
        <f>IF(ISNA(MATCH($B32,'3k - Výsledková listina'!$M:$M,0)),"",INDEX('3k - Výsledková listina'!$P:$Q,MATCH($B32,'3k - Výsledková listina'!$M:$M,0),2))</f>
        <v/>
      </c>
      <c r="I32" s="56">
        <f t="shared" si="0"/>
        <v>0</v>
      </c>
      <c r="J32" s="20" t="str">
        <f t="shared" si="1"/>
        <v/>
      </c>
      <c r="K32" s="20" t="str">
        <f t="shared" si="2"/>
        <v/>
      </c>
      <c r="L32" s="58" t="str">
        <f t="shared" si="3"/>
        <v/>
      </c>
      <c r="N32">
        <f t="shared" si="4"/>
        <v>1</v>
      </c>
    </row>
    <row r="33" spans="1:14" x14ac:dyDescent="0.25">
      <c r="A33" s="118">
        <f>IF(Soupisky!H30&lt;&gt;"", Soupisky!H30, "")</f>
        <v>3077</v>
      </c>
      <c r="B33" s="118" t="str">
        <f>IF(Soupisky!I30&lt;&gt;"", Soupisky!I30, "")</f>
        <v>Tlustý Luboš</v>
      </c>
      <c r="C33" s="118" t="str">
        <f>IF(Soupisky!J30&lt;&gt;"", Soupisky!J30, "")</f>
        <v>M</v>
      </c>
      <c r="D33" s="119" t="str">
        <f>IF(AND(A33&lt;&gt;"", Soupisky!E30 &lt;&gt; ""), Soupisky!E30, "")</f>
        <v>MRS Cortina Sensas</v>
      </c>
      <c r="E33" s="56" t="str">
        <f>IF(ISNA(MATCH($B33,'3k - Výsledková listina'!$D:$D,0)),"",INDEX('3k - Výsledková listina'!$G:$H,MATCH($B33,'3k - Výsledková listina'!$D:$D,0),1))</f>
        <v/>
      </c>
      <c r="F33" s="57" t="str">
        <f>IF(ISNA(MATCH($B33,'3k - Výsledková listina'!$D:$D,0)),"",INDEX('3k - Výsledková listina'!$G:$H,MATCH($B33,'3k - Výsledková listina'!$D:$D,0),2))</f>
        <v/>
      </c>
      <c r="G33" s="56" t="str">
        <f>IF(ISNA(MATCH($B33,'3k - Výsledková listina'!$M:$M,0)),"",INDEX('3k - Výsledková listina'!$P:$Q,MATCH($B33,'3k - Výsledková listina'!$M:$M,0),1))</f>
        <v/>
      </c>
      <c r="H33" s="56" t="str">
        <f>IF(ISNA(MATCH($B33,'3k - Výsledková listina'!$M:$M,0)),"",INDEX('3k - Výsledková listina'!$P:$Q,MATCH($B33,'3k - Výsledková listina'!$M:$M,0),2))</f>
        <v/>
      </c>
      <c r="I33" s="56">
        <f t="shared" si="0"/>
        <v>0</v>
      </c>
      <c r="J33" s="20" t="str">
        <f t="shared" si="1"/>
        <v/>
      </c>
      <c r="K33" s="20" t="str">
        <f t="shared" si="2"/>
        <v/>
      </c>
      <c r="L33" s="58" t="str">
        <f t="shared" si="3"/>
        <v/>
      </c>
      <c r="N33">
        <f t="shared" si="4"/>
        <v>1</v>
      </c>
    </row>
    <row r="34" spans="1:14" x14ac:dyDescent="0.25">
      <c r="A34" s="118">
        <f>IF(Soupisky!H31&lt;&gt;"", Soupisky!H31, "")</f>
        <v>2617</v>
      </c>
      <c r="B34" s="118" t="str">
        <f>IF(Soupisky!I31&lt;&gt;"", Soupisky!I31, "")</f>
        <v>Valchař Jakub</v>
      </c>
      <c r="C34" s="118" t="str">
        <f>IF(Soupisky!J31&lt;&gt;"", Soupisky!J31, "")</f>
        <v>U25</v>
      </c>
      <c r="D34" s="119" t="str">
        <f>IF(AND(A34&lt;&gt;"", Soupisky!E31 &lt;&gt; ""), Soupisky!E31, "")</f>
        <v>MRS Cortina Sensas</v>
      </c>
      <c r="E34" s="56" t="str">
        <f>IF(ISNA(MATCH($B34,'3k - Výsledková listina'!$D:$D,0)),"",INDEX('3k - Výsledková listina'!$G:$H,MATCH($B34,'3k - Výsledková listina'!$D:$D,0),1))</f>
        <v/>
      </c>
      <c r="F34" s="57" t="str">
        <f>IF(ISNA(MATCH($B34,'3k - Výsledková listina'!$D:$D,0)),"",INDEX('3k - Výsledková listina'!$G:$H,MATCH($B34,'3k - Výsledková listina'!$D:$D,0),2))</f>
        <v/>
      </c>
      <c r="G34" s="56" t="str">
        <f>IF(ISNA(MATCH($B34,'3k - Výsledková listina'!$M:$M,0)),"",INDEX('3k - Výsledková listina'!$P:$Q,MATCH($B34,'3k - Výsledková listina'!$M:$M,0),1))</f>
        <v/>
      </c>
      <c r="H34" s="56" t="str">
        <f>IF(ISNA(MATCH($B34,'3k - Výsledková listina'!$M:$M,0)),"",INDEX('3k - Výsledková listina'!$P:$Q,MATCH($B34,'3k - Výsledková listina'!$M:$M,0),2))</f>
        <v/>
      </c>
      <c r="I34" s="56">
        <f t="shared" si="0"/>
        <v>0</v>
      </c>
      <c r="J34" s="20" t="str">
        <f t="shared" si="1"/>
        <v/>
      </c>
      <c r="K34" s="20" t="str">
        <f t="shared" si="2"/>
        <v/>
      </c>
      <c r="L34" s="58" t="str">
        <f t="shared" si="3"/>
        <v/>
      </c>
      <c r="N34">
        <f t="shared" si="4"/>
        <v>1</v>
      </c>
    </row>
    <row r="35" spans="1:14" x14ac:dyDescent="0.25">
      <c r="A35" s="118">
        <f>IF(Soupisky!H32&lt;&gt;"", Soupisky!H32, "")</f>
        <v>1691</v>
      </c>
      <c r="B35" s="118" t="str">
        <f>IF(Soupisky!I32&lt;&gt;"", Soupisky!I32, "")</f>
        <v>Ing. Nováčková Markéta</v>
      </c>
      <c r="C35" s="118" t="str">
        <f>IF(Soupisky!J32&lt;&gt;"", Soupisky!J32, "")</f>
        <v>M</v>
      </c>
      <c r="D35" s="119" t="str">
        <f>IF(AND(A35&lt;&gt;"", Soupisky!E32 &lt;&gt; ""), Soupisky!E32, "")</f>
        <v>MRS Cortina Sensas</v>
      </c>
      <c r="E35" s="56" t="str">
        <f>IF(ISNA(MATCH($B35,'3k - Výsledková listina'!$D:$D,0)),"",INDEX('3k - Výsledková listina'!$G:$H,MATCH($B35,'3k - Výsledková listina'!$D:$D,0),1))</f>
        <v/>
      </c>
      <c r="F35" s="57" t="str">
        <f>IF(ISNA(MATCH($B35,'3k - Výsledková listina'!$D:$D,0)),"",INDEX('3k - Výsledková listina'!$G:$H,MATCH($B35,'3k - Výsledková listina'!$D:$D,0),2))</f>
        <v/>
      </c>
      <c r="G35" s="56" t="str">
        <f>IF(ISNA(MATCH($B35,'3k - Výsledková listina'!$M:$M,0)),"",INDEX('3k - Výsledková listina'!$P:$Q,MATCH($B35,'3k - Výsledková listina'!$M:$M,0),1))</f>
        <v/>
      </c>
      <c r="H35" s="56" t="str">
        <f>IF(ISNA(MATCH($B35,'3k - Výsledková listina'!$M:$M,0)),"",INDEX('3k - Výsledková listina'!$P:$Q,MATCH($B35,'3k - Výsledková listina'!$M:$M,0),2))</f>
        <v/>
      </c>
      <c r="I35" s="56">
        <f t="shared" si="0"/>
        <v>0</v>
      </c>
      <c r="J35" s="20" t="str">
        <f t="shared" si="1"/>
        <v/>
      </c>
      <c r="K35" s="20" t="str">
        <f t="shared" si="2"/>
        <v/>
      </c>
      <c r="L35" s="58" t="str">
        <f t="shared" si="3"/>
        <v/>
      </c>
      <c r="N35">
        <f t="shared" si="4"/>
        <v>1</v>
      </c>
    </row>
    <row r="36" spans="1:14" x14ac:dyDescent="0.25">
      <c r="A36" s="118">
        <f>IF(Soupisky!H33&lt;&gt;"", Soupisky!H33, "")</f>
        <v>81</v>
      </c>
      <c r="B36" s="118" t="str">
        <f>IF(Soupisky!I33&lt;&gt;"", Soupisky!I33, "")</f>
        <v>Ing. Nováček Karel</v>
      </c>
      <c r="C36" s="118" t="str">
        <f>IF(Soupisky!J33&lt;&gt;"", Soupisky!J33, "")</f>
        <v>M</v>
      </c>
      <c r="D36" s="119" t="str">
        <f>IF(AND(A36&lt;&gt;"", Soupisky!E33 &lt;&gt; ""), Soupisky!E33, "")</f>
        <v>MRS Cortina Sensas</v>
      </c>
      <c r="E36" s="56" t="str">
        <f>IF(ISNA(MATCH($B36,'3k - Výsledková listina'!$D:$D,0)),"",INDEX('3k - Výsledková listina'!$G:$H,MATCH($B36,'3k - Výsledková listina'!$D:$D,0),1))</f>
        <v/>
      </c>
      <c r="F36" s="57" t="str">
        <f>IF(ISNA(MATCH($B36,'3k - Výsledková listina'!$D:$D,0)),"",INDEX('3k - Výsledková listina'!$G:$H,MATCH($B36,'3k - Výsledková listina'!$D:$D,0),2))</f>
        <v/>
      </c>
      <c r="G36" s="56" t="str">
        <f>IF(ISNA(MATCH($B36,'3k - Výsledková listina'!$M:$M,0)),"",INDEX('3k - Výsledková listina'!$P:$Q,MATCH($B36,'3k - Výsledková listina'!$M:$M,0),1))</f>
        <v/>
      </c>
      <c r="H36" s="56" t="str">
        <f>IF(ISNA(MATCH($B36,'3k - Výsledková listina'!$M:$M,0)),"",INDEX('3k - Výsledková listina'!$P:$Q,MATCH($B36,'3k - Výsledková listina'!$M:$M,0),2))</f>
        <v/>
      </c>
      <c r="I36" s="56">
        <f t="shared" si="0"/>
        <v>0</v>
      </c>
      <c r="J36" s="20" t="str">
        <f t="shared" si="1"/>
        <v/>
      </c>
      <c r="K36" s="20" t="str">
        <f t="shared" si="2"/>
        <v/>
      </c>
      <c r="L36" s="58" t="str">
        <f t="shared" si="3"/>
        <v/>
      </c>
      <c r="N36">
        <f t="shared" si="4"/>
        <v>1</v>
      </c>
    </row>
    <row r="37" spans="1:14" x14ac:dyDescent="0.25">
      <c r="A37" s="118">
        <f>IF(Soupisky!H34&lt;&gt;"", Soupisky!H34, "")</f>
        <v>1906</v>
      </c>
      <c r="B37" s="118" t="str">
        <f>IF(Soupisky!I34&lt;&gt;"", Soupisky!I34, "")</f>
        <v>Šplíchal Petr</v>
      </c>
      <c r="C37" s="118" t="str">
        <f>IF(Soupisky!J34&lt;&gt;"", Soupisky!J34, "")</f>
        <v>M</v>
      </c>
      <c r="D37" s="119" t="str">
        <f>IF(AND(A37&lt;&gt;"", Soupisky!E34 &lt;&gt; ""), Soupisky!E34, "")</f>
        <v>MRS Cortina Sensas</v>
      </c>
      <c r="E37" s="56" t="str">
        <f>IF(ISNA(MATCH($B37,'3k - Výsledková listina'!$D:$D,0)),"",INDEX('3k - Výsledková listina'!$G:$H,MATCH($B37,'3k - Výsledková listina'!$D:$D,0),1))</f>
        <v/>
      </c>
      <c r="F37" s="57" t="str">
        <f>IF(ISNA(MATCH($B37,'3k - Výsledková listina'!$D:$D,0)),"",INDEX('3k - Výsledková listina'!$G:$H,MATCH($B37,'3k - Výsledková listina'!$D:$D,0),2))</f>
        <v/>
      </c>
      <c r="G37" s="56" t="str">
        <f>IF(ISNA(MATCH($B37,'3k - Výsledková listina'!$M:$M,0)),"",INDEX('3k - Výsledková listina'!$P:$Q,MATCH($B37,'3k - Výsledková listina'!$M:$M,0),1))</f>
        <v/>
      </c>
      <c r="H37" s="56" t="str">
        <f>IF(ISNA(MATCH($B37,'3k - Výsledková listina'!$M:$M,0)),"",INDEX('3k - Výsledková listina'!$P:$Q,MATCH($B37,'3k - Výsledková listina'!$M:$M,0),2))</f>
        <v/>
      </c>
      <c r="I37" s="56">
        <f t="shared" si="0"/>
        <v>0</v>
      </c>
      <c r="J37" s="20" t="str">
        <f t="shared" si="1"/>
        <v/>
      </c>
      <c r="K37" s="20" t="str">
        <f t="shared" si="2"/>
        <v/>
      </c>
      <c r="L37" s="58" t="str">
        <f t="shared" si="3"/>
        <v/>
      </c>
      <c r="N37">
        <f t="shared" si="4"/>
        <v>1</v>
      </c>
    </row>
    <row r="38" spans="1:14" x14ac:dyDescent="0.25">
      <c r="A38" s="118">
        <f>IF(Soupisky!H35&lt;&gt;"", Soupisky!H35, "")</f>
        <v>1927</v>
      </c>
      <c r="B38" s="118" t="str">
        <f>IF(Soupisky!I35&lt;&gt;"", Soupisky!I35, "")</f>
        <v>Darebník Roman</v>
      </c>
      <c r="C38" s="118" t="str">
        <f>IF(Soupisky!J35&lt;&gt;"", Soupisky!J35, "")</f>
        <v>M</v>
      </c>
      <c r="D38" s="119" t="str">
        <f>IF(AND(A38&lt;&gt;"", Soupisky!E35 &lt;&gt; ""), Soupisky!E35, "")</f>
        <v>MRS Cortina Sensas</v>
      </c>
      <c r="E38" s="56" t="str">
        <f>IF(ISNA(MATCH($B38,'3k - Výsledková listina'!$D:$D,0)),"",INDEX('3k - Výsledková listina'!$G:$H,MATCH($B38,'3k - Výsledková listina'!$D:$D,0),1))</f>
        <v/>
      </c>
      <c r="F38" s="57" t="str">
        <f>IF(ISNA(MATCH($B38,'3k - Výsledková listina'!$D:$D,0)),"",INDEX('3k - Výsledková listina'!$G:$H,MATCH($B38,'3k - Výsledková listina'!$D:$D,0),2))</f>
        <v/>
      </c>
      <c r="G38" s="56" t="str">
        <f>IF(ISNA(MATCH($B38,'3k - Výsledková listina'!$M:$M,0)),"",INDEX('3k - Výsledková listina'!$P:$Q,MATCH($B38,'3k - Výsledková listina'!$M:$M,0),1))</f>
        <v/>
      </c>
      <c r="H38" s="56" t="str">
        <f>IF(ISNA(MATCH($B38,'3k - Výsledková listina'!$M:$M,0)),"",INDEX('3k - Výsledková listina'!$P:$Q,MATCH($B38,'3k - Výsledková listina'!$M:$M,0),2))</f>
        <v/>
      </c>
      <c r="I38" s="56">
        <f t="shared" ref="I38:I69" si="5">IF(B38="","",COUNT(F38,H38))</f>
        <v>0</v>
      </c>
      <c r="J38" s="20" t="str">
        <f t="shared" ref="J38:J69" si="6">IF(OR($I38=0, $I38=""),"",SUM(E38,G38))</f>
        <v/>
      </c>
      <c r="K38" s="20" t="str">
        <f t="shared" ref="K38:K69" si="7">IF(OR($I38=0, $I38=""),"",SUM(F38,H38))</f>
        <v/>
      </c>
      <c r="L38" s="58" t="str">
        <f t="shared" ref="L38:L69" si="8">IF(OR($I38=0, $I38=""), "",IF(ISTEXT(L37),1,L37+1))</f>
        <v/>
      </c>
      <c r="N38">
        <f t="shared" ref="N38:N69" si="9">IF(AND(A38&lt;&gt;"",A38&lt;&gt;0), 1, 0)</f>
        <v>1</v>
      </c>
    </row>
    <row r="39" spans="1:14" x14ac:dyDescent="0.25">
      <c r="A39" s="118">
        <f>IF(Soupisky!H36&lt;&gt;"", Soupisky!H36, "")</f>
        <v>1617</v>
      </c>
      <c r="B39" s="118" t="str">
        <f>IF(Soupisky!I36&lt;&gt;"", Soupisky!I36, "")</f>
        <v>Řehulka Patrik</v>
      </c>
      <c r="C39" s="118" t="str">
        <f>IF(Soupisky!J36&lt;&gt;"", Soupisky!J36, "")</f>
        <v>M</v>
      </c>
      <c r="D39" s="119" t="str">
        <f>IF(AND(A39&lt;&gt;"", Soupisky!E36 &lt;&gt; ""), Soupisky!E36, "")</f>
        <v>MRS Cortina Sensas</v>
      </c>
      <c r="E39" s="56" t="str">
        <f>IF(ISNA(MATCH($B39,'3k - Výsledková listina'!$D:$D,0)),"",INDEX('3k - Výsledková listina'!$G:$H,MATCH($B39,'3k - Výsledková listina'!$D:$D,0),1))</f>
        <v/>
      </c>
      <c r="F39" s="57" t="str">
        <f>IF(ISNA(MATCH($B39,'3k - Výsledková listina'!$D:$D,0)),"",INDEX('3k - Výsledková listina'!$G:$H,MATCH($B39,'3k - Výsledková listina'!$D:$D,0),2))</f>
        <v/>
      </c>
      <c r="G39" s="56" t="str">
        <f>IF(ISNA(MATCH($B39,'3k - Výsledková listina'!$M:$M,0)),"",INDEX('3k - Výsledková listina'!$P:$Q,MATCH($B39,'3k - Výsledková listina'!$M:$M,0),1))</f>
        <v/>
      </c>
      <c r="H39" s="56" t="str">
        <f>IF(ISNA(MATCH($B39,'3k - Výsledková listina'!$M:$M,0)),"",INDEX('3k - Výsledková listina'!$P:$Q,MATCH($B39,'3k - Výsledková listina'!$M:$M,0),2))</f>
        <v/>
      </c>
      <c r="I39" s="56">
        <f t="shared" si="5"/>
        <v>0</v>
      </c>
      <c r="J39" s="20" t="str">
        <f t="shared" si="6"/>
        <v/>
      </c>
      <c r="K39" s="20" t="str">
        <f t="shared" si="7"/>
        <v/>
      </c>
      <c r="L39" s="58" t="str">
        <f t="shared" si="8"/>
        <v/>
      </c>
      <c r="N39">
        <f t="shared" si="9"/>
        <v>1</v>
      </c>
    </row>
    <row r="40" spans="1:14" x14ac:dyDescent="0.25">
      <c r="A40" s="118" t="str">
        <f>IF(Soupisky!H37&lt;&gt;"", Soupisky!H37, "")</f>
        <v/>
      </c>
      <c r="B40" s="118" t="str">
        <f>IF(Soupisky!I37&lt;&gt;"", Soupisky!I37, "")</f>
        <v/>
      </c>
      <c r="C40" s="118" t="str">
        <f>IF(Soupisky!J37&lt;&gt;"", Soupisky!J37, "")</f>
        <v/>
      </c>
      <c r="D40" s="119" t="str">
        <f>IF(AND(A40&lt;&gt;"", Soupisky!E37 &lt;&gt; ""), Soupisky!E37, "")</f>
        <v/>
      </c>
      <c r="E40" s="56" t="str">
        <f>IF(ISNA(MATCH($B40,'3k - Výsledková listina'!$D:$D,0)),"",INDEX('3k - Výsledková listina'!$G:$H,MATCH($B40,'3k - Výsledková listina'!$D:$D,0),1))</f>
        <v/>
      </c>
      <c r="F40" s="57" t="str">
        <f>IF(ISNA(MATCH($B40,'3k - Výsledková listina'!$D:$D,0)),"",INDEX('3k - Výsledková listina'!$G:$H,MATCH($B40,'3k - Výsledková listina'!$D:$D,0),2))</f>
        <v/>
      </c>
      <c r="G40" s="56" t="str">
        <f>IF(ISNA(MATCH($B40,'3k - Výsledková listina'!$M:$M,0)),"",INDEX('3k - Výsledková listina'!$P:$Q,MATCH($B40,'3k - Výsledková listina'!$M:$M,0),1))</f>
        <v/>
      </c>
      <c r="H40" s="56" t="str">
        <f>IF(ISNA(MATCH($B40,'3k - Výsledková listina'!$M:$M,0)),"",INDEX('3k - Výsledková listina'!$P:$Q,MATCH($B40,'3k - Výsledková listina'!$M:$M,0),2))</f>
        <v/>
      </c>
      <c r="I40" s="56" t="str">
        <f t="shared" si="5"/>
        <v/>
      </c>
      <c r="J40" s="20" t="str">
        <f t="shared" si="6"/>
        <v/>
      </c>
      <c r="K40" s="20" t="str">
        <f t="shared" si="7"/>
        <v/>
      </c>
      <c r="L40" s="58" t="str">
        <f t="shared" si="8"/>
        <v/>
      </c>
      <c r="N40">
        <f t="shared" si="9"/>
        <v>0</v>
      </c>
    </row>
    <row r="41" spans="1:14" x14ac:dyDescent="0.25">
      <c r="A41" s="118" t="str">
        <f>IF(Soupisky!H38&lt;&gt;"", Soupisky!H38, "")</f>
        <v/>
      </c>
      <c r="B41" s="118" t="str">
        <f>IF(Soupisky!I38&lt;&gt;"", Soupisky!I38, "")</f>
        <v/>
      </c>
      <c r="C41" s="118" t="str">
        <f>IF(Soupisky!J38&lt;&gt;"", Soupisky!J38, "")</f>
        <v/>
      </c>
      <c r="D41" s="119" t="str">
        <f>IF(AND(A41&lt;&gt;"", Soupisky!E38 &lt;&gt; ""), Soupisky!E38, "")</f>
        <v/>
      </c>
      <c r="E41" s="56" t="str">
        <f>IF(ISNA(MATCH($B41,'3k - Výsledková listina'!$D:$D,0)),"",INDEX('3k - Výsledková listina'!$G:$H,MATCH($B41,'3k - Výsledková listina'!$D:$D,0),1))</f>
        <v/>
      </c>
      <c r="F41" s="57" t="str">
        <f>IF(ISNA(MATCH($B41,'3k - Výsledková listina'!$D:$D,0)),"",INDEX('3k - Výsledková listina'!$G:$H,MATCH($B41,'3k - Výsledková listina'!$D:$D,0),2))</f>
        <v/>
      </c>
      <c r="G41" s="56" t="str">
        <f>IF(ISNA(MATCH($B41,'3k - Výsledková listina'!$M:$M,0)),"",INDEX('3k - Výsledková listina'!$P:$Q,MATCH($B41,'3k - Výsledková listina'!$M:$M,0),1))</f>
        <v/>
      </c>
      <c r="H41" s="56" t="str">
        <f>IF(ISNA(MATCH($B41,'3k - Výsledková listina'!$M:$M,0)),"",INDEX('3k - Výsledková listina'!$P:$Q,MATCH($B41,'3k - Výsledková listina'!$M:$M,0),2))</f>
        <v/>
      </c>
      <c r="I41" s="56" t="str">
        <f t="shared" si="5"/>
        <v/>
      </c>
      <c r="J41" s="171" t="str">
        <f t="shared" si="6"/>
        <v/>
      </c>
      <c r="K41" s="20" t="str">
        <f t="shared" si="7"/>
        <v/>
      </c>
      <c r="L41" s="58" t="str">
        <f t="shared" si="8"/>
        <v/>
      </c>
      <c r="N41">
        <f t="shared" si="9"/>
        <v>0</v>
      </c>
    </row>
    <row r="42" spans="1:14" x14ac:dyDescent="0.25">
      <c r="A42" s="118" t="str">
        <f>IF(Soupisky!H39&lt;&gt;"", Soupisky!H39, "")</f>
        <v/>
      </c>
      <c r="B42" s="118" t="str">
        <f>IF(Soupisky!I39&lt;&gt;"", Soupisky!I39, "")</f>
        <v/>
      </c>
      <c r="C42" s="118" t="str">
        <f>IF(Soupisky!J39&lt;&gt;"", Soupisky!J39, "")</f>
        <v/>
      </c>
      <c r="D42" s="119" t="str">
        <f>IF(AND(A42&lt;&gt;"", Soupisky!E39 &lt;&gt; ""), Soupisky!E39, "")</f>
        <v/>
      </c>
      <c r="E42" s="56" t="str">
        <f>IF(ISNA(MATCH($B42,'3k - Výsledková listina'!$D:$D,0)),"",INDEX('3k - Výsledková listina'!$G:$H,MATCH($B42,'3k - Výsledková listina'!$D:$D,0),1))</f>
        <v/>
      </c>
      <c r="F42" s="57" t="str">
        <f>IF(ISNA(MATCH($B42,'3k - Výsledková listina'!$D:$D,0)),"",INDEX('3k - Výsledková listina'!$G:$H,MATCH($B42,'3k - Výsledková listina'!$D:$D,0),2))</f>
        <v/>
      </c>
      <c r="G42" s="56" t="str">
        <f>IF(ISNA(MATCH($B42,'3k - Výsledková listina'!$M:$M,0)),"",INDEX('3k - Výsledková listina'!$P:$Q,MATCH($B42,'3k - Výsledková listina'!$M:$M,0),1))</f>
        <v/>
      </c>
      <c r="H42" s="56" t="str">
        <f>IF(ISNA(MATCH($B42,'3k - Výsledková listina'!$M:$M,0)),"",INDEX('3k - Výsledková listina'!$P:$Q,MATCH($B42,'3k - Výsledková listina'!$M:$M,0),2))</f>
        <v/>
      </c>
      <c r="I42" s="56" t="str">
        <f t="shared" si="5"/>
        <v/>
      </c>
      <c r="J42" s="20" t="str">
        <f t="shared" si="6"/>
        <v/>
      </c>
      <c r="K42" s="20" t="str">
        <f t="shared" si="7"/>
        <v/>
      </c>
      <c r="L42" s="58" t="str">
        <f t="shared" si="8"/>
        <v/>
      </c>
      <c r="N42">
        <f t="shared" si="9"/>
        <v>0</v>
      </c>
    </row>
    <row r="43" spans="1:14" x14ac:dyDescent="0.25">
      <c r="A43" s="118" t="str">
        <f>IF(Soupisky!H40&lt;&gt;"", Soupisky!H40, "")</f>
        <v/>
      </c>
      <c r="B43" s="118" t="str">
        <f>IF(Soupisky!I40&lt;&gt;"", Soupisky!I40, "")</f>
        <v/>
      </c>
      <c r="C43" s="118" t="str">
        <f>IF(Soupisky!J40&lt;&gt;"", Soupisky!J40, "")</f>
        <v/>
      </c>
      <c r="D43" s="119" t="str">
        <f>IF(AND(A43&lt;&gt;"", Soupisky!E40 &lt;&gt; ""), Soupisky!E40, "")</f>
        <v/>
      </c>
      <c r="E43" s="56" t="str">
        <f>IF(ISNA(MATCH($B43,'3k - Výsledková listina'!$D:$D,0)),"",INDEX('3k - Výsledková listina'!$G:$H,MATCH($B43,'3k - Výsledková listina'!$D:$D,0),1))</f>
        <v/>
      </c>
      <c r="F43" s="57" t="str">
        <f>IF(ISNA(MATCH($B43,'3k - Výsledková listina'!$D:$D,0)),"",INDEX('3k - Výsledková listina'!$G:$H,MATCH($B43,'3k - Výsledková listina'!$D:$D,0),2))</f>
        <v/>
      </c>
      <c r="G43" s="56" t="str">
        <f>IF(ISNA(MATCH($B43,'3k - Výsledková listina'!$M:$M,0)),"",INDEX('3k - Výsledková listina'!$P:$Q,MATCH($B43,'3k - Výsledková listina'!$M:$M,0),1))</f>
        <v/>
      </c>
      <c r="H43" s="56" t="str">
        <f>IF(ISNA(MATCH($B43,'3k - Výsledková listina'!$M:$M,0)),"",INDEX('3k - Výsledková listina'!$P:$Q,MATCH($B43,'3k - Výsledková listina'!$M:$M,0),2))</f>
        <v/>
      </c>
      <c r="I43" s="56" t="str">
        <f t="shared" si="5"/>
        <v/>
      </c>
      <c r="J43" s="20" t="str">
        <f t="shared" si="6"/>
        <v/>
      </c>
      <c r="K43" s="20" t="str">
        <f t="shared" si="7"/>
        <v/>
      </c>
      <c r="L43" s="58" t="str">
        <f t="shared" si="8"/>
        <v/>
      </c>
      <c r="N43">
        <f t="shared" si="9"/>
        <v>0</v>
      </c>
    </row>
    <row r="44" spans="1:14" x14ac:dyDescent="0.25">
      <c r="A44" s="118" t="str">
        <f>IF(Soupisky!H41&lt;&gt;"", Soupisky!H41, "")</f>
        <v/>
      </c>
      <c r="B44" s="118" t="str">
        <f>IF(Soupisky!I41&lt;&gt;"", Soupisky!I41, "")</f>
        <v/>
      </c>
      <c r="C44" s="118" t="str">
        <f>IF(Soupisky!J41&lt;&gt;"", Soupisky!J41, "")</f>
        <v/>
      </c>
      <c r="D44" s="119" t="str">
        <f>IF(AND(A44&lt;&gt;"", Soupisky!E41 &lt;&gt; ""), Soupisky!E41, "")</f>
        <v/>
      </c>
      <c r="E44" s="56" t="str">
        <f>IF(ISNA(MATCH($B44,'3k - Výsledková listina'!$D:$D,0)),"",INDEX('3k - Výsledková listina'!$G:$H,MATCH($B44,'3k - Výsledková listina'!$D:$D,0),1))</f>
        <v/>
      </c>
      <c r="F44" s="57" t="str">
        <f>IF(ISNA(MATCH($B44,'3k - Výsledková listina'!$D:$D,0)),"",INDEX('3k - Výsledková listina'!$G:$H,MATCH($B44,'3k - Výsledková listina'!$D:$D,0),2))</f>
        <v/>
      </c>
      <c r="G44" s="56" t="str">
        <f>IF(ISNA(MATCH($B44,'3k - Výsledková listina'!$M:$M,0)),"",INDEX('3k - Výsledková listina'!$P:$Q,MATCH($B44,'3k - Výsledková listina'!$M:$M,0),1))</f>
        <v/>
      </c>
      <c r="H44" s="56" t="str">
        <f>IF(ISNA(MATCH($B44,'3k - Výsledková listina'!$M:$M,0)),"",INDEX('3k - Výsledková listina'!$P:$Q,MATCH($B44,'3k - Výsledková listina'!$M:$M,0),2))</f>
        <v/>
      </c>
      <c r="I44" s="56" t="str">
        <f t="shared" si="5"/>
        <v/>
      </c>
      <c r="J44" s="20" t="str">
        <f t="shared" si="6"/>
        <v/>
      </c>
      <c r="K44" s="20" t="str">
        <f t="shared" si="7"/>
        <v/>
      </c>
      <c r="L44" s="58" t="str">
        <f t="shared" si="8"/>
        <v/>
      </c>
      <c r="N44">
        <f t="shared" si="9"/>
        <v>0</v>
      </c>
    </row>
    <row r="45" spans="1:14" x14ac:dyDescent="0.25">
      <c r="A45" s="118">
        <f>IF(Soupisky!H42&lt;&gt;"", Soupisky!H42, "")</f>
        <v>3434</v>
      </c>
      <c r="B45" s="118" t="str">
        <f>IF(Soupisky!I42&lt;&gt;"", Soupisky!I42, "")</f>
        <v>Pokorný Roman ml.</v>
      </c>
      <c r="C45" s="118" t="str">
        <f>IF(Soupisky!J42&lt;&gt;"", Soupisky!J42, "")</f>
        <v>M</v>
      </c>
      <c r="D45" s="119" t="str">
        <f>IF(AND(A45&lt;&gt;"", Soupisky!E42 &lt;&gt; ""), Soupisky!E42, "")</f>
        <v>MO ČRS NOVÉ STRAŠECÍ - MAVER</v>
      </c>
      <c r="E45" s="56" t="str">
        <f>IF(ISNA(MATCH($B45,'3k - Výsledková listina'!$D:$D,0)),"",INDEX('3k - Výsledková listina'!$G:$H,MATCH($B45,'3k - Výsledková listina'!$D:$D,0),1))</f>
        <v/>
      </c>
      <c r="F45" s="57" t="str">
        <f>IF(ISNA(MATCH($B45,'3k - Výsledková listina'!$D:$D,0)),"",INDEX('3k - Výsledková listina'!$G:$H,MATCH($B45,'3k - Výsledková listina'!$D:$D,0),2))</f>
        <v/>
      </c>
      <c r="G45" s="56" t="str">
        <f>IF(ISNA(MATCH($B45,'3k - Výsledková listina'!$M:$M,0)),"",INDEX('3k - Výsledková listina'!$P:$Q,MATCH($B45,'3k - Výsledková listina'!$M:$M,0),1))</f>
        <v/>
      </c>
      <c r="H45" s="56" t="str">
        <f>IF(ISNA(MATCH($B45,'3k - Výsledková listina'!$M:$M,0)),"",INDEX('3k - Výsledková listina'!$P:$Q,MATCH($B45,'3k - Výsledková listina'!$M:$M,0),2))</f>
        <v/>
      </c>
      <c r="I45" s="56">
        <f t="shared" si="5"/>
        <v>0</v>
      </c>
      <c r="J45" s="20" t="str">
        <f t="shared" si="6"/>
        <v/>
      </c>
      <c r="K45" s="20" t="str">
        <f t="shared" si="7"/>
        <v/>
      </c>
      <c r="L45" s="58" t="str">
        <f t="shared" si="8"/>
        <v/>
      </c>
      <c r="N45">
        <f t="shared" si="9"/>
        <v>1</v>
      </c>
    </row>
    <row r="46" spans="1:14" x14ac:dyDescent="0.25">
      <c r="A46" s="118">
        <f>IF(Soupisky!H43&lt;&gt;"", Soupisky!H43, "")</f>
        <v>55</v>
      </c>
      <c r="B46" s="118" t="str">
        <f>IF(Soupisky!I43&lt;&gt;"", Soupisky!I43, "")</f>
        <v>Syrovátka Pavel</v>
      </c>
      <c r="C46" s="118" t="str">
        <f>IF(Soupisky!J43&lt;&gt;"", Soupisky!J43, "")</f>
        <v>M</v>
      </c>
      <c r="D46" s="119" t="str">
        <f>IF(AND(A46&lt;&gt;"", Soupisky!E43 &lt;&gt; ""), Soupisky!E43, "")</f>
        <v>MO ČRS NOVÉ STRAŠECÍ - MAVER</v>
      </c>
      <c r="E46" s="56" t="str">
        <f>IF(ISNA(MATCH($B46,'3k - Výsledková listina'!$D:$D,0)),"",INDEX('3k - Výsledková listina'!$G:$H,MATCH($B46,'3k - Výsledková listina'!$D:$D,0),1))</f>
        <v/>
      </c>
      <c r="F46" s="57" t="str">
        <f>IF(ISNA(MATCH($B46,'3k - Výsledková listina'!$D:$D,0)),"",INDEX('3k - Výsledková listina'!$G:$H,MATCH($B46,'3k - Výsledková listina'!$D:$D,0),2))</f>
        <v/>
      </c>
      <c r="G46" s="56" t="str">
        <f>IF(ISNA(MATCH($B46,'3k - Výsledková listina'!$M:$M,0)),"",INDEX('3k - Výsledková listina'!$P:$Q,MATCH($B46,'3k - Výsledková listina'!$M:$M,0),1))</f>
        <v/>
      </c>
      <c r="H46" s="56" t="str">
        <f>IF(ISNA(MATCH($B46,'3k - Výsledková listina'!$M:$M,0)),"",INDEX('3k - Výsledková listina'!$P:$Q,MATCH($B46,'3k - Výsledková listina'!$M:$M,0),2))</f>
        <v/>
      </c>
      <c r="I46" s="56">
        <f t="shared" si="5"/>
        <v>0</v>
      </c>
      <c r="J46" s="20" t="str">
        <f t="shared" si="6"/>
        <v/>
      </c>
      <c r="K46" s="20" t="str">
        <f t="shared" si="7"/>
        <v/>
      </c>
      <c r="L46" s="58" t="str">
        <f t="shared" si="8"/>
        <v/>
      </c>
      <c r="N46">
        <f t="shared" si="9"/>
        <v>1</v>
      </c>
    </row>
    <row r="47" spans="1:14" x14ac:dyDescent="0.25">
      <c r="A47" s="118">
        <f>IF(Soupisky!H44&lt;&gt;"", Soupisky!H44, "")</f>
        <v>1803</v>
      </c>
      <c r="B47" s="118" t="str">
        <f>IF(Soupisky!I44&lt;&gt;"", Soupisky!I44, "")</f>
        <v>Bačinová Barbora</v>
      </c>
      <c r="C47" s="118" t="str">
        <f>IF(Soupisky!J44&lt;&gt;"", Soupisky!J44, "")</f>
        <v>U25Ž</v>
      </c>
      <c r="D47" s="119" t="str">
        <f>IF(AND(A47&lt;&gt;"", Soupisky!E44 &lt;&gt; ""), Soupisky!E44, "")</f>
        <v>MO ČRS NOVÉ STRAŠECÍ - MAVER</v>
      </c>
      <c r="E47" s="56" t="str">
        <f>IF(ISNA(MATCH($B47,'3k - Výsledková listina'!$D:$D,0)),"",INDEX('3k - Výsledková listina'!$G:$H,MATCH($B47,'3k - Výsledková listina'!$D:$D,0),1))</f>
        <v/>
      </c>
      <c r="F47" s="57" t="str">
        <f>IF(ISNA(MATCH($B47,'3k - Výsledková listina'!$D:$D,0)),"",INDEX('3k - Výsledková listina'!$G:$H,MATCH($B47,'3k - Výsledková listina'!$D:$D,0),2))</f>
        <v/>
      </c>
      <c r="G47" s="56" t="str">
        <f>IF(ISNA(MATCH($B47,'3k - Výsledková listina'!$M:$M,0)),"",INDEX('3k - Výsledková listina'!$P:$Q,MATCH($B47,'3k - Výsledková listina'!$M:$M,0),1))</f>
        <v/>
      </c>
      <c r="H47" s="56" t="str">
        <f>IF(ISNA(MATCH($B47,'3k - Výsledková listina'!$M:$M,0)),"",INDEX('3k - Výsledková listina'!$P:$Q,MATCH($B47,'3k - Výsledková listina'!$M:$M,0),2))</f>
        <v/>
      </c>
      <c r="I47" s="56">
        <f t="shared" si="5"/>
        <v>0</v>
      </c>
      <c r="J47" s="20" t="str">
        <f t="shared" si="6"/>
        <v/>
      </c>
      <c r="K47" s="20" t="str">
        <f t="shared" si="7"/>
        <v/>
      </c>
      <c r="L47" s="58" t="str">
        <f t="shared" si="8"/>
        <v/>
      </c>
      <c r="N47">
        <f t="shared" si="9"/>
        <v>1</v>
      </c>
    </row>
    <row r="48" spans="1:14" x14ac:dyDescent="0.25">
      <c r="A48" s="118">
        <f>IF(Soupisky!H45&lt;&gt;"", Soupisky!H45, "")</f>
        <v>2216</v>
      </c>
      <c r="B48" s="118" t="str">
        <f>IF(Soupisky!I45&lt;&gt;"", Soupisky!I45, "")</f>
        <v>Pokorný Ondřej</v>
      </c>
      <c r="C48" s="118" t="str">
        <f>IF(Soupisky!J45&lt;&gt;"", Soupisky!J45, "")</f>
        <v>U25</v>
      </c>
      <c r="D48" s="119" t="str">
        <f>IF(AND(A48&lt;&gt;"", Soupisky!E45 &lt;&gt; ""), Soupisky!E45, "")</f>
        <v>MO ČRS NOVÉ STRAŠECÍ - MAVER</v>
      </c>
      <c r="E48" s="56" t="str">
        <f>IF(ISNA(MATCH($B48,'3k - Výsledková listina'!$D:$D,0)),"",INDEX('3k - Výsledková listina'!$G:$H,MATCH($B48,'3k - Výsledková listina'!$D:$D,0),1))</f>
        <v/>
      </c>
      <c r="F48" s="57" t="str">
        <f>IF(ISNA(MATCH($B48,'3k - Výsledková listina'!$D:$D,0)),"",INDEX('3k - Výsledková listina'!$G:$H,MATCH($B48,'3k - Výsledková listina'!$D:$D,0),2))</f>
        <v/>
      </c>
      <c r="G48" s="56" t="str">
        <f>IF(ISNA(MATCH($B48,'3k - Výsledková listina'!$M:$M,0)),"",INDEX('3k - Výsledková listina'!$P:$Q,MATCH($B48,'3k - Výsledková listina'!$M:$M,0),1))</f>
        <v/>
      </c>
      <c r="H48" s="56" t="str">
        <f>IF(ISNA(MATCH($B48,'3k - Výsledková listina'!$M:$M,0)),"",INDEX('3k - Výsledková listina'!$P:$Q,MATCH($B48,'3k - Výsledková listina'!$M:$M,0),2))</f>
        <v/>
      </c>
      <c r="I48" s="56">
        <f t="shared" si="5"/>
        <v>0</v>
      </c>
      <c r="J48" s="20" t="str">
        <f t="shared" si="6"/>
        <v/>
      </c>
      <c r="K48" s="20" t="str">
        <f t="shared" si="7"/>
        <v/>
      </c>
      <c r="L48" s="58" t="str">
        <f t="shared" si="8"/>
        <v/>
      </c>
      <c r="N48">
        <f t="shared" si="9"/>
        <v>1</v>
      </c>
    </row>
    <row r="49" spans="1:14" x14ac:dyDescent="0.25">
      <c r="A49" s="118">
        <f>IF(Soupisky!H46&lt;&gt;"", Soupisky!H46, "")</f>
        <v>3597</v>
      </c>
      <c r="B49" s="118" t="str">
        <f>IF(Soupisky!I46&lt;&gt;"", Soupisky!I46, "")</f>
        <v>Svatek Šimon</v>
      </c>
      <c r="C49" s="118" t="str">
        <f>IF(Soupisky!J46&lt;&gt;"", Soupisky!J46, "")</f>
        <v>U20</v>
      </c>
      <c r="D49" s="119" t="str">
        <f>IF(AND(A49&lt;&gt;"", Soupisky!E46 &lt;&gt; ""), Soupisky!E46, "")</f>
        <v>MO ČRS NOVÉ STRAŠECÍ - MAVER</v>
      </c>
      <c r="E49" s="56" t="str">
        <f>IF(ISNA(MATCH($B49,'3k - Výsledková listina'!$D:$D,0)),"",INDEX('3k - Výsledková listina'!$G:$H,MATCH($B49,'3k - Výsledková listina'!$D:$D,0),1))</f>
        <v/>
      </c>
      <c r="F49" s="57" t="str">
        <f>IF(ISNA(MATCH($B49,'3k - Výsledková listina'!$D:$D,0)),"",INDEX('3k - Výsledková listina'!$G:$H,MATCH($B49,'3k - Výsledková listina'!$D:$D,0),2))</f>
        <v/>
      </c>
      <c r="G49" s="56" t="str">
        <f>IF(ISNA(MATCH($B49,'3k - Výsledková listina'!$M:$M,0)),"",INDEX('3k - Výsledková listina'!$P:$Q,MATCH($B49,'3k - Výsledková listina'!$M:$M,0),1))</f>
        <v/>
      </c>
      <c r="H49" s="56" t="str">
        <f>IF(ISNA(MATCH($B49,'3k - Výsledková listina'!$M:$M,0)),"",INDEX('3k - Výsledková listina'!$P:$Q,MATCH($B49,'3k - Výsledková listina'!$M:$M,0),2))</f>
        <v/>
      </c>
      <c r="I49" s="56">
        <f t="shared" si="5"/>
        <v>0</v>
      </c>
      <c r="J49" s="171" t="str">
        <f t="shared" si="6"/>
        <v/>
      </c>
      <c r="K49" s="20" t="str">
        <f t="shared" si="7"/>
        <v/>
      </c>
      <c r="L49" s="58" t="str">
        <f t="shared" si="8"/>
        <v/>
      </c>
      <c r="N49">
        <f t="shared" si="9"/>
        <v>1</v>
      </c>
    </row>
    <row r="50" spans="1:14" x14ac:dyDescent="0.25">
      <c r="A50" s="118">
        <f>IF(Soupisky!H47&lt;&gt;"", Soupisky!H47, "")</f>
        <v>2552</v>
      </c>
      <c r="B50" s="118" t="str">
        <f>IF(Soupisky!I47&lt;&gt;"", Soupisky!I47, "")</f>
        <v>Toužimský Jakub</v>
      </c>
      <c r="C50" s="118" t="str">
        <f>IF(Soupisky!J47&lt;&gt;"", Soupisky!J47, "")</f>
        <v>U25</v>
      </c>
      <c r="D50" s="119" t="str">
        <f>IF(AND(A50&lt;&gt;"", Soupisky!E47 &lt;&gt; ""), Soupisky!E47, "")</f>
        <v>MO ČRS NOVÉ STRAŠECÍ - MAVER</v>
      </c>
      <c r="E50" s="56" t="str">
        <f>IF(ISNA(MATCH($B50,'3k - Výsledková listina'!$D:$D,0)),"",INDEX('3k - Výsledková listina'!$G:$H,MATCH($B50,'3k - Výsledková listina'!$D:$D,0),1))</f>
        <v/>
      </c>
      <c r="F50" s="57" t="str">
        <f>IF(ISNA(MATCH($B50,'3k - Výsledková listina'!$D:$D,0)),"",INDEX('3k - Výsledková listina'!$G:$H,MATCH($B50,'3k - Výsledková listina'!$D:$D,0),2))</f>
        <v/>
      </c>
      <c r="G50" s="56" t="str">
        <f>IF(ISNA(MATCH($B50,'3k - Výsledková listina'!$M:$M,0)),"",INDEX('3k - Výsledková listina'!$P:$Q,MATCH($B50,'3k - Výsledková listina'!$M:$M,0),1))</f>
        <v/>
      </c>
      <c r="H50" s="56" t="str">
        <f>IF(ISNA(MATCH($B50,'3k - Výsledková listina'!$M:$M,0)),"",INDEX('3k - Výsledková listina'!$P:$Q,MATCH($B50,'3k - Výsledková listina'!$M:$M,0),2))</f>
        <v/>
      </c>
      <c r="I50" s="56">
        <f t="shared" si="5"/>
        <v>0</v>
      </c>
      <c r="J50" s="171" t="str">
        <f t="shared" si="6"/>
        <v/>
      </c>
      <c r="K50" s="20" t="str">
        <f t="shared" si="7"/>
        <v/>
      </c>
      <c r="L50" s="58" t="str">
        <f t="shared" si="8"/>
        <v/>
      </c>
      <c r="N50">
        <f t="shared" si="9"/>
        <v>1</v>
      </c>
    </row>
    <row r="51" spans="1:14" x14ac:dyDescent="0.25">
      <c r="A51" s="118">
        <f>IF(Soupisky!H48&lt;&gt;"", Soupisky!H48, "")</f>
        <v>190</v>
      </c>
      <c r="B51" s="118" t="str">
        <f>IF(Soupisky!I48&lt;&gt;"", Soupisky!I48, "")</f>
        <v>Pokorný Roman st.</v>
      </c>
      <c r="C51" s="118" t="str">
        <f>IF(Soupisky!J48&lt;&gt;"", Soupisky!J48, "")</f>
        <v>M</v>
      </c>
      <c r="D51" s="119" t="str">
        <f>IF(AND(A51&lt;&gt;"", Soupisky!E48 &lt;&gt; ""), Soupisky!E48, "")</f>
        <v>MO ČRS NOVÉ STRAŠECÍ - MAVER</v>
      </c>
      <c r="E51" s="56" t="str">
        <f>IF(ISNA(MATCH($B51,'3k - Výsledková listina'!$D:$D,0)),"",INDEX('3k - Výsledková listina'!$G:$H,MATCH($B51,'3k - Výsledková listina'!$D:$D,0),1))</f>
        <v/>
      </c>
      <c r="F51" s="57" t="str">
        <f>IF(ISNA(MATCH($B51,'3k - Výsledková listina'!$D:$D,0)),"",INDEX('3k - Výsledková listina'!$G:$H,MATCH($B51,'3k - Výsledková listina'!$D:$D,0),2))</f>
        <v/>
      </c>
      <c r="G51" s="56" t="str">
        <f>IF(ISNA(MATCH($B51,'3k - Výsledková listina'!$M:$M,0)),"",INDEX('3k - Výsledková listina'!$P:$Q,MATCH($B51,'3k - Výsledková listina'!$M:$M,0),1))</f>
        <v/>
      </c>
      <c r="H51" s="56" t="str">
        <f>IF(ISNA(MATCH($B51,'3k - Výsledková listina'!$M:$M,0)),"",INDEX('3k - Výsledková listina'!$P:$Q,MATCH($B51,'3k - Výsledková listina'!$M:$M,0),2))</f>
        <v/>
      </c>
      <c r="I51" s="56">
        <f t="shared" si="5"/>
        <v>0</v>
      </c>
      <c r="J51" s="171" t="str">
        <f t="shared" si="6"/>
        <v/>
      </c>
      <c r="K51" s="20" t="str">
        <f t="shared" si="7"/>
        <v/>
      </c>
      <c r="L51" s="58" t="str">
        <f t="shared" si="8"/>
        <v/>
      </c>
      <c r="N51">
        <f t="shared" si="9"/>
        <v>1</v>
      </c>
    </row>
    <row r="52" spans="1:14" x14ac:dyDescent="0.25">
      <c r="A52" s="118">
        <f>IF(Soupisky!H49&lt;&gt;"", Soupisky!H49, "")</f>
        <v>631</v>
      </c>
      <c r="B52" s="118" t="str">
        <f>IF(Soupisky!I49&lt;&gt;"", Soupisky!I49, "")</f>
        <v>Bačina Zbyněk</v>
      </c>
      <c r="C52" s="118" t="str">
        <f>IF(Soupisky!J49&lt;&gt;"", Soupisky!J49, "")</f>
        <v>M</v>
      </c>
      <c r="D52" s="119" t="str">
        <f>IF(AND(A52&lt;&gt;"", Soupisky!E49 &lt;&gt; ""), Soupisky!E49, "")</f>
        <v>MO ČRS NOVÉ STRAŠECÍ - MAVER</v>
      </c>
      <c r="E52" s="56" t="str">
        <f>IF(ISNA(MATCH($B52,'3k - Výsledková listina'!$D:$D,0)),"",INDEX('3k - Výsledková listina'!$G:$H,MATCH($B52,'3k - Výsledková listina'!$D:$D,0),1))</f>
        <v/>
      </c>
      <c r="F52" s="57" t="str">
        <f>IF(ISNA(MATCH($B52,'3k - Výsledková listina'!$D:$D,0)),"",INDEX('3k - Výsledková listina'!$G:$H,MATCH($B52,'3k - Výsledková listina'!$D:$D,0),2))</f>
        <v/>
      </c>
      <c r="G52" s="56" t="str">
        <f>IF(ISNA(MATCH($B52,'3k - Výsledková listina'!$M:$M,0)),"",INDEX('3k - Výsledková listina'!$P:$Q,MATCH($B52,'3k - Výsledková listina'!$M:$M,0),1))</f>
        <v/>
      </c>
      <c r="H52" s="56" t="str">
        <f>IF(ISNA(MATCH($B52,'3k - Výsledková listina'!$M:$M,0)),"",INDEX('3k - Výsledková listina'!$P:$Q,MATCH($B52,'3k - Výsledková listina'!$M:$M,0),2))</f>
        <v/>
      </c>
      <c r="I52" s="56">
        <f t="shared" si="5"/>
        <v>0</v>
      </c>
      <c r="J52" s="171" t="str">
        <f t="shared" si="6"/>
        <v/>
      </c>
      <c r="K52" s="20" t="str">
        <f t="shared" si="7"/>
        <v/>
      </c>
      <c r="L52" s="58" t="str">
        <f t="shared" si="8"/>
        <v/>
      </c>
      <c r="N52">
        <f t="shared" si="9"/>
        <v>1</v>
      </c>
    </row>
    <row r="53" spans="1:14" x14ac:dyDescent="0.25">
      <c r="A53" s="118">
        <f>IF(Soupisky!H50&lt;&gt;"", Soupisky!H50, "")</f>
        <v>1890</v>
      </c>
      <c r="B53" s="118" t="str">
        <f>IF(Soupisky!I50&lt;&gt;"", Soupisky!I50, "")</f>
        <v>Wachtl Hynek</v>
      </c>
      <c r="C53" s="118" t="str">
        <f>IF(Soupisky!J50&lt;&gt;"", Soupisky!J50, "")</f>
        <v>M</v>
      </c>
      <c r="D53" s="119" t="str">
        <f>IF(AND(A53&lt;&gt;"", Soupisky!E50 &lt;&gt; ""), Soupisky!E50, "")</f>
        <v>MO ČRS NOVÉ STRAŠECÍ - MAVER</v>
      </c>
      <c r="E53" s="56" t="str">
        <f>IF(ISNA(MATCH($B53,'3k - Výsledková listina'!$D:$D,0)),"",INDEX('3k - Výsledková listina'!$G:$H,MATCH($B53,'3k - Výsledková listina'!$D:$D,0),1))</f>
        <v/>
      </c>
      <c r="F53" s="57" t="str">
        <f>IF(ISNA(MATCH($B53,'3k - Výsledková listina'!$D:$D,0)),"",INDEX('3k - Výsledková listina'!$G:$H,MATCH($B53,'3k - Výsledková listina'!$D:$D,0),2))</f>
        <v/>
      </c>
      <c r="G53" s="56" t="str">
        <f>IF(ISNA(MATCH($B53,'3k - Výsledková listina'!$M:$M,0)),"",INDEX('3k - Výsledková listina'!$P:$Q,MATCH($B53,'3k - Výsledková listina'!$M:$M,0),1))</f>
        <v/>
      </c>
      <c r="H53" s="56" t="str">
        <f>IF(ISNA(MATCH($B53,'3k - Výsledková listina'!$M:$M,0)),"",INDEX('3k - Výsledková listina'!$P:$Q,MATCH($B53,'3k - Výsledková listina'!$M:$M,0),2))</f>
        <v/>
      </c>
      <c r="I53" s="56">
        <f t="shared" si="5"/>
        <v>0</v>
      </c>
      <c r="J53" s="171" t="str">
        <f t="shared" si="6"/>
        <v/>
      </c>
      <c r="K53" s="20" t="str">
        <f t="shared" si="7"/>
        <v/>
      </c>
      <c r="L53" s="58" t="str">
        <f t="shared" si="8"/>
        <v/>
      </c>
      <c r="N53">
        <f t="shared" si="9"/>
        <v>1</v>
      </c>
    </row>
    <row r="54" spans="1:14" x14ac:dyDescent="0.25">
      <c r="A54" s="118">
        <f>IF(Soupisky!H51&lt;&gt;"", Soupisky!H51, "")</f>
        <v>3780</v>
      </c>
      <c r="B54" s="118" t="str">
        <f>IF(Soupisky!I51&lt;&gt;"", Soupisky!I51, "")</f>
        <v>RICHTER DAMON</v>
      </c>
      <c r="C54" s="118" t="str">
        <f>IF(Soupisky!J51&lt;&gt;"", Soupisky!J51, "")</f>
        <v>U20</v>
      </c>
      <c r="D54" s="119" t="str">
        <f>IF(AND(A54&lt;&gt;"", Soupisky!E51 &lt;&gt; ""), Soupisky!E51, "")</f>
        <v>MO ČRS NOVÉ STRAŠECÍ - MAVER</v>
      </c>
      <c r="E54" s="56" t="str">
        <f>IF(ISNA(MATCH($B54,'3k - Výsledková listina'!$D:$D,0)),"",INDEX('3k - Výsledková listina'!$G:$H,MATCH($B54,'3k - Výsledková listina'!$D:$D,0),1))</f>
        <v/>
      </c>
      <c r="F54" s="57" t="str">
        <f>IF(ISNA(MATCH($B54,'3k - Výsledková listina'!$D:$D,0)),"",INDEX('3k - Výsledková listina'!$G:$H,MATCH($B54,'3k - Výsledková listina'!$D:$D,0),2))</f>
        <v/>
      </c>
      <c r="G54" s="56" t="str">
        <f>IF(ISNA(MATCH($B54,'3k - Výsledková listina'!$M:$M,0)),"",INDEX('3k - Výsledková listina'!$P:$Q,MATCH($B54,'3k - Výsledková listina'!$M:$M,0),1))</f>
        <v/>
      </c>
      <c r="H54" s="56" t="str">
        <f>IF(ISNA(MATCH($B54,'3k - Výsledková listina'!$M:$M,0)),"",INDEX('3k - Výsledková listina'!$P:$Q,MATCH($B54,'3k - Výsledková listina'!$M:$M,0),2))</f>
        <v/>
      </c>
      <c r="I54" s="56">
        <f t="shared" si="5"/>
        <v>0</v>
      </c>
      <c r="J54" s="171" t="str">
        <f t="shared" si="6"/>
        <v/>
      </c>
      <c r="K54" s="20" t="str">
        <f t="shared" si="7"/>
        <v/>
      </c>
      <c r="L54" s="58" t="str">
        <f t="shared" si="8"/>
        <v/>
      </c>
      <c r="N54">
        <f t="shared" si="9"/>
        <v>1</v>
      </c>
    </row>
    <row r="55" spans="1:14" x14ac:dyDescent="0.25">
      <c r="A55" s="118">
        <f>IF(Soupisky!H52&lt;&gt;"", Soupisky!H52, "")</f>
        <v>3771</v>
      </c>
      <c r="B55" s="118" t="str">
        <f>IF(Soupisky!I52&lt;&gt;"", Soupisky!I52, "")</f>
        <v>Martínek Ondřej</v>
      </c>
      <c r="C55" s="118" t="str">
        <f>IF(Soupisky!J52&lt;&gt;"", Soupisky!J52, "")</f>
        <v>U20</v>
      </c>
      <c r="D55" s="119" t="str">
        <f>IF(AND(A55&lt;&gt;"", Soupisky!E52 &lt;&gt; ""), Soupisky!E52, "")</f>
        <v>MO ČRS NOVÉ STRAŠECÍ - MAVER</v>
      </c>
      <c r="E55" s="56" t="str">
        <f>IF(ISNA(MATCH($B55,'3k - Výsledková listina'!$D:$D,0)),"",INDEX('3k - Výsledková listina'!$G:$H,MATCH($B55,'3k - Výsledková listina'!$D:$D,0),1))</f>
        <v/>
      </c>
      <c r="F55" s="57" t="str">
        <f>IF(ISNA(MATCH($B55,'3k - Výsledková listina'!$D:$D,0)),"",INDEX('3k - Výsledková listina'!$G:$H,MATCH($B55,'3k - Výsledková listina'!$D:$D,0),2))</f>
        <v/>
      </c>
      <c r="G55" s="56" t="str">
        <f>IF(ISNA(MATCH($B55,'3k - Výsledková listina'!$M:$M,0)),"",INDEX('3k - Výsledková listina'!$P:$Q,MATCH($B55,'3k - Výsledková listina'!$M:$M,0),1))</f>
        <v/>
      </c>
      <c r="H55" s="56" t="str">
        <f>IF(ISNA(MATCH($B55,'3k - Výsledková listina'!$M:$M,0)),"",INDEX('3k - Výsledková listina'!$P:$Q,MATCH($B55,'3k - Výsledková listina'!$M:$M,0),2))</f>
        <v/>
      </c>
      <c r="I55" s="56">
        <f t="shared" si="5"/>
        <v>0</v>
      </c>
      <c r="J55" s="20" t="str">
        <f t="shared" si="6"/>
        <v/>
      </c>
      <c r="K55" s="20" t="str">
        <f t="shared" si="7"/>
        <v/>
      </c>
      <c r="L55" s="58" t="str">
        <f t="shared" si="8"/>
        <v/>
      </c>
      <c r="N55">
        <f t="shared" si="9"/>
        <v>1</v>
      </c>
    </row>
    <row r="56" spans="1:14" x14ac:dyDescent="0.25">
      <c r="A56" s="118" t="str">
        <f>IF(Soupisky!H53&lt;&gt;"", Soupisky!H53, "")</f>
        <v/>
      </c>
      <c r="B56" s="118" t="str">
        <f>IF(Soupisky!I53&lt;&gt;"", Soupisky!I53, "")</f>
        <v/>
      </c>
      <c r="C56" s="118" t="str">
        <f>IF(Soupisky!J53&lt;&gt;"", Soupisky!J53, "")</f>
        <v/>
      </c>
      <c r="D56" s="119" t="str">
        <f>IF(AND(A56&lt;&gt;"", Soupisky!E53 &lt;&gt; ""), Soupisky!E53, "")</f>
        <v/>
      </c>
      <c r="E56" s="56" t="str">
        <f>IF(ISNA(MATCH($B56,'3k - Výsledková listina'!$D:$D,0)),"",INDEX('3k - Výsledková listina'!$G:$H,MATCH($B56,'3k - Výsledková listina'!$D:$D,0),1))</f>
        <v/>
      </c>
      <c r="F56" s="57" t="str">
        <f>IF(ISNA(MATCH($B56,'3k - Výsledková listina'!$D:$D,0)),"",INDEX('3k - Výsledková listina'!$G:$H,MATCH($B56,'3k - Výsledková listina'!$D:$D,0),2))</f>
        <v/>
      </c>
      <c r="G56" s="56" t="str">
        <f>IF(ISNA(MATCH($B56,'3k - Výsledková listina'!$M:$M,0)),"",INDEX('3k - Výsledková listina'!$P:$Q,MATCH($B56,'3k - Výsledková listina'!$M:$M,0),1))</f>
        <v/>
      </c>
      <c r="H56" s="56" t="str">
        <f>IF(ISNA(MATCH($B56,'3k - Výsledková listina'!$M:$M,0)),"",INDEX('3k - Výsledková listina'!$P:$Q,MATCH($B56,'3k - Výsledková listina'!$M:$M,0),2))</f>
        <v/>
      </c>
      <c r="I56" s="56" t="str">
        <f t="shared" si="5"/>
        <v/>
      </c>
      <c r="J56" s="20" t="str">
        <f t="shared" si="6"/>
        <v/>
      </c>
      <c r="K56" s="20" t="str">
        <f t="shared" si="7"/>
        <v/>
      </c>
      <c r="L56" s="58" t="str">
        <f t="shared" si="8"/>
        <v/>
      </c>
      <c r="N56">
        <f t="shared" si="9"/>
        <v>0</v>
      </c>
    </row>
    <row r="57" spans="1:14" x14ac:dyDescent="0.25">
      <c r="A57" s="118" t="str">
        <f>IF(Soupisky!H54&lt;&gt;"", Soupisky!H54, "")</f>
        <v/>
      </c>
      <c r="B57" s="118" t="str">
        <f>IF(Soupisky!I54&lt;&gt;"", Soupisky!I54, "")</f>
        <v/>
      </c>
      <c r="C57" s="118" t="str">
        <f>IF(Soupisky!J54&lt;&gt;"", Soupisky!J54, "")</f>
        <v/>
      </c>
      <c r="D57" s="119" t="str">
        <f>IF(AND(A57&lt;&gt;"", Soupisky!E54 &lt;&gt; ""), Soupisky!E54, "")</f>
        <v/>
      </c>
      <c r="E57" s="56" t="str">
        <f>IF(ISNA(MATCH($B57,'3k - Výsledková listina'!$D:$D,0)),"",INDEX('3k - Výsledková listina'!$G:$H,MATCH($B57,'3k - Výsledková listina'!$D:$D,0),1))</f>
        <v/>
      </c>
      <c r="F57" s="57" t="str">
        <f>IF(ISNA(MATCH($B57,'3k - Výsledková listina'!$D:$D,0)),"",INDEX('3k - Výsledková listina'!$G:$H,MATCH($B57,'3k - Výsledková listina'!$D:$D,0),2))</f>
        <v/>
      </c>
      <c r="G57" s="56" t="str">
        <f>IF(ISNA(MATCH($B57,'3k - Výsledková listina'!$M:$M,0)),"",INDEX('3k - Výsledková listina'!$P:$Q,MATCH($B57,'3k - Výsledková listina'!$M:$M,0),1))</f>
        <v/>
      </c>
      <c r="H57" s="56" t="str">
        <f>IF(ISNA(MATCH($B57,'3k - Výsledková listina'!$M:$M,0)),"",INDEX('3k - Výsledková listina'!$P:$Q,MATCH($B57,'3k - Výsledková listina'!$M:$M,0),2))</f>
        <v/>
      </c>
      <c r="I57" s="56" t="str">
        <f t="shared" si="5"/>
        <v/>
      </c>
      <c r="J57" s="171" t="str">
        <f t="shared" si="6"/>
        <v/>
      </c>
      <c r="K57" s="20" t="str">
        <f t="shared" si="7"/>
        <v/>
      </c>
      <c r="L57" s="58" t="str">
        <f t="shared" si="8"/>
        <v/>
      </c>
      <c r="N57">
        <f t="shared" si="9"/>
        <v>0</v>
      </c>
    </row>
    <row r="58" spans="1:14" x14ac:dyDescent="0.25">
      <c r="A58" s="118">
        <f>IF(Soupisky!H55&lt;&gt;"", Soupisky!H55, "")</f>
        <v>2829</v>
      </c>
      <c r="B58" s="118" t="str">
        <f>IF(Soupisky!I55&lt;&gt;"", Soupisky!I55, "")</f>
        <v>Flanderka Aleš</v>
      </c>
      <c r="C58" s="118" t="str">
        <f>IF(Soupisky!J55&lt;&gt;"", Soupisky!J55, "")</f>
        <v>M</v>
      </c>
      <c r="D58" s="119" t="str">
        <f>IF(AND(A58&lt;&gt;"", Soupisky!E55 &lt;&gt; ""), Soupisky!E55, "")</f>
        <v>MO Kolín RIVE</v>
      </c>
      <c r="E58" s="56" t="str">
        <f>IF(ISNA(MATCH($B58,'3k - Výsledková listina'!$D:$D,0)),"",INDEX('3k - Výsledková listina'!$G:$H,MATCH($B58,'3k - Výsledková listina'!$D:$D,0),1))</f>
        <v/>
      </c>
      <c r="F58" s="57" t="str">
        <f>IF(ISNA(MATCH($B58,'3k - Výsledková listina'!$D:$D,0)),"",INDEX('3k - Výsledková listina'!$G:$H,MATCH($B58,'3k - Výsledková listina'!$D:$D,0),2))</f>
        <v/>
      </c>
      <c r="G58" s="56" t="str">
        <f>IF(ISNA(MATCH($B58,'3k - Výsledková listina'!$M:$M,0)),"",INDEX('3k - Výsledková listina'!$P:$Q,MATCH($B58,'3k - Výsledková listina'!$M:$M,0),1))</f>
        <v/>
      </c>
      <c r="H58" s="56" t="str">
        <f>IF(ISNA(MATCH($B58,'3k - Výsledková listina'!$M:$M,0)),"",INDEX('3k - Výsledková listina'!$P:$Q,MATCH($B58,'3k - Výsledková listina'!$M:$M,0),2))</f>
        <v/>
      </c>
      <c r="I58" s="56">
        <f t="shared" si="5"/>
        <v>0</v>
      </c>
      <c r="J58" s="20" t="str">
        <f t="shared" si="6"/>
        <v/>
      </c>
      <c r="K58" s="20" t="str">
        <f t="shared" si="7"/>
        <v/>
      </c>
      <c r="L58" s="58" t="str">
        <f t="shared" si="8"/>
        <v/>
      </c>
      <c r="N58">
        <f t="shared" si="9"/>
        <v>1</v>
      </c>
    </row>
    <row r="59" spans="1:14" x14ac:dyDescent="0.25">
      <c r="A59" s="118">
        <f>IF(Soupisky!H56&lt;&gt;"", Soupisky!H56, "")</f>
        <v>2922</v>
      </c>
      <c r="B59" s="118" t="str">
        <f>IF(Soupisky!I56&lt;&gt;"", Soupisky!I56, "")</f>
        <v>Ing. Flanderka Michal</v>
      </c>
      <c r="C59" s="118" t="str">
        <f>IF(Soupisky!J56&lt;&gt;"", Soupisky!J56, "")</f>
        <v>M</v>
      </c>
      <c r="D59" s="119" t="str">
        <f>IF(AND(A59&lt;&gt;"", Soupisky!E56 &lt;&gt; ""), Soupisky!E56, "")</f>
        <v>MO Kolín RIVE</v>
      </c>
      <c r="E59" s="56" t="str">
        <f>IF(ISNA(MATCH($B59,'3k - Výsledková listina'!$D:$D,0)),"",INDEX('3k - Výsledková listina'!$G:$H,MATCH($B59,'3k - Výsledková listina'!$D:$D,0),1))</f>
        <v/>
      </c>
      <c r="F59" s="57" t="str">
        <f>IF(ISNA(MATCH($B59,'3k - Výsledková listina'!$D:$D,0)),"",INDEX('3k - Výsledková listina'!$G:$H,MATCH($B59,'3k - Výsledková listina'!$D:$D,0),2))</f>
        <v/>
      </c>
      <c r="G59" s="56" t="str">
        <f>IF(ISNA(MATCH($B59,'3k - Výsledková listina'!$M:$M,0)),"",INDEX('3k - Výsledková listina'!$P:$Q,MATCH($B59,'3k - Výsledková listina'!$M:$M,0),1))</f>
        <v/>
      </c>
      <c r="H59" s="56" t="str">
        <f>IF(ISNA(MATCH($B59,'3k - Výsledková listina'!$M:$M,0)),"",INDEX('3k - Výsledková listina'!$P:$Q,MATCH($B59,'3k - Výsledková listina'!$M:$M,0),2))</f>
        <v/>
      </c>
      <c r="I59" s="56">
        <f t="shared" si="5"/>
        <v>0</v>
      </c>
      <c r="J59" s="20" t="str">
        <f t="shared" si="6"/>
        <v/>
      </c>
      <c r="K59" s="20" t="str">
        <f t="shared" si="7"/>
        <v/>
      </c>
      <c r="L59" s="58" t="str">
        <f t="shared" si="8"/>
        <v/>
      </c>
      <c r="N59">
        <f t="shared" si="9"/>
        <v>1</v>
      </c>
    </row>
    <row r="60" spans="1:14" x14ac:dyDescent="0.25">
      <c r="A60" s="118">
        <f>IF(Soupisky!H57&lt;&gt;"", Soupisky!H57, "")</f>
        <v>1997</v>
      </c>
      <c r="B60" s="118" t="str">
        <f>IF(Soupisky!I57&lt;&gt;"", Soupisky!I57, "")</f>
        <v>Hlavatý David</v>
      </c>
      <c r="C60" s="118" t="str">
        <f>IF(Soupisky!J57&lt;&gt;"", Soupisky!J57, "")</f>
        <v>M</v>
      </c>
      <c r="D60" s="119" t="str">
        <f>IF(AND(A60&lt;&gt;"", Soupisky!E57 &lt;&gt; ""), Soupisky!E57, "")</f>
        <v>MO Kolín RIVE</v>
      </c>
      <c r="E60" s="56" t="str">
        <f>IF(ISNA(MATCH($B60,'3k - Výsledková listina'!$D:$D,0)),"",INDEX('3k - Výsledková listina'!$G:$H,MATCH($B60,'3k - Výsledková listina'!$D:$D,0),1))</f>
        <v/>
      </c>
      <c r="F60" s="57" t="str">
        <f>IF(ISNA(MATCH($B60,'3k - Výsledková listina'!$D:$D,0)),"",INDEX('3k - Výsledková listina'!$G:$H,MATCH($B60,'3k - Výsledková listina'!$D:$D,0),2))</f>
        <v/>
      </c>
      <c r="G60" s="56" t="str">
        <f>IF(ISNA(MATCH($B60,'3k - Výsledková listina'!$M:$M,0)),"",INDEX('3k - Výsledková listina'!$P:$Q,MATCH($B60,'3k - Výsledková listina'!$M:$M,0),1))</f>
        <v/>
      </c>
      <c r="H60" s="56" t="str">
        <f>IF(ISNA(MATCH($B60,'3k - Výsledková listina'!$M:$M,0)),"",INDEX('3k - Výsledková listina'!$P:$Q,MATCH($B60,'3k - Výsledková listina'!$M:$M,0),2))</f>
        <v/>
      </c>
      <c r="I60" s="56">
        <f t="shared" si="5"/>
        <v>0</v>
      </c>
      <c r="J60" s="20" t="str">
        <f t="shared" si="6"/>
        <v/>
      </c>
      <c r="K60" s="20" t="str">
        <f t="shared" si="7"/>
        <v/>
      </c>
      <c r="L60" s="58" t="str">
        <f t="shared" si="8"/>
        <v/>
      </c>
      <c r="N60">
        <f t="shared" si="9"/>
        <v>1</v>
      </c>
    </row>
    <row r="61" spans="1:14" x14ac:dyDescent="0.25">
      <c r="A61" s="118">
        <f>IF(Soupisky!H58&lt;&gt;"", Soupisky!H58, "")</f>
        <v>1133</v>
      </c>
      <c r="B61" s="118" t="str">
        <f>IF(Soupisky!I58&lt;&gt;"", Soupisky!I58, "")</f>
        <v>Vyslyšel Vladimír ml.</v>
      </c>
      <c r="C61" s="118" t="str">
        <f>IF(Soupisky!J58&lt;&gt;"", Soupisky!J58, "")</f>
        <v>M</v>
      </c>
      <c r="D61" s="119" t="str">
        <f>IF(AND(A61&lt;&gt;"", Soupisky!E58 &lt;&gt; ""), Soupisky!E58, "")</f>
        <v>MO Kolín RIVE</v>
      </c>
      <c r="E61" s="56" t="str">
        <f>IF(ISNA(MATCH($B61,'3k - Výsledková listina'!$D:$D,0)),"",INDEX('3k - Výsledková listina'!$G:$H,MATCH($B61,'3k - Výsledková listina'!$D:$D,0),1))</f>
        <v/>
      </c>
      <c r="F61" s="57" t="str">
        <f>IF(ISNA(MATCH($B61,'3k - Výsledková listina'!$D:$D,0)),"",INDEX('3k - Výsledková listina'!$G:$H,MATCH($B61,'3k - Výsledková listina'!$D:$D,0),2))</f>
        <v/>
      </c>
      <c r="G61" s="56" t="str">
        <f>IF(ISNA(MATCH($B61,'3k - Výsledková listina'!$M:$M,0)),"",INDEX('3k - Výsledková listina'!$P:$Q,MATCH($B61,'3k - Výsledková listina'!$M:$M,0),1))</f>
        <v/>
      </c>
      <c r="H61" s="56" t="str">
        <f>IF(ISNA(MATCH($B61,'3k - Výsledková listina'!$M:$M,0)),"",INDEX('3k - Výsledková listina'!$P:$Q,MATCH($B61,'3k - Výsledková listina'!$M:$M,0),2))</f>
        <v/>
      </c>
      <c r="I61" s="56">
        <f t="shared" si="5"/>
        <v>0</v>
      </c>
      <c r="J61" s="20" t="str">
        <f t="shared" si="6"/>
        <v/>
      </c>
      <c r="K61" s="20" t="str">
        <f t="shared" si="7"/>
        <v/>
      </c>
      <c r="L61" s="58" t="str">
        <f t="shared" si="8"/>
        <v/>
      </c>
      <c r="N61">
        <f t="shared" si="9"/>
        <v>1</v>
      </c>
    </row>
    <row r="62" spans="1:14" x14ac:dyDescent="0.25">
      <c r="A62" s="118">
        <f>IF(Soupisky!H59&lt;&gt;"", Soupisky!H59, "")</f>
        <v>2828</v>
      </c>
      <c r="B62" s="118" t="str">
        <f>IF(Soupisky!I59&lt;&gt;"", Soupisky!I59, "")</f>
        <v>Kuba Jiří</v>
      </c>
      <c r="C62" s="118" t="str">
        <f>IF(Soupisky!J59&lt;&gt;"", Soupisky!J59, "")</f>
        <v>M</v>
      </c>
      <c r="D62" s="119" t="str">
        <f>IF(AND(A62&lt;&gt;"", Soupisky!E59 &lt;&gt; ""), Soupisky!E59, "")</f>
        <v>MO Kolín RIVE</v>
      </c>
      <c r="E62" s="56" t="str">
        <f>IF(ISNA(MATCH($B62,'3k - Výsledková listina'!$D:$D,0)),"",INDEX('3k - Výsledková listina'!$G:$H,MATCH($B62,'3k - Výsledková listina'!$D:$D,0),1))</f>
        <v/>
      </c>
      <c r="F62" s="57" t="str">
        <f>IF(ISNA(MATCH($B62,'3k - Výsledková listina'!$D:$D,0)),"",INDEX('3k - Výsledková listina'!$G:$H,MATCH($B62,'3k - Výsledková listina'!$D:$D,0),2))</f>
        <v/>
      </c>
      <c r="G62" s="56" t="str">
        <f>IF(ISNA(MATCH($B62,'3k - Výsledková listina'!$M:$M,0)),"",INDEX('3k - Výsledková listina'!$P:$Q,MATCH($B62,'3k - Výsledková listina'!$M:$M,0),1))</f>
        <v/>
      </c>
      <c r="H62" s="56" t="str">
        <f>IF(ISNA(MATCH($B62,'3k - Výsledková listina'!$M:$M,0)),"",INDEX('3k - Výsledková listina'!$P:$Q,MATCH($B62,'3k - Výsledková listina'!$M:$M,0),2))</f>
        <v/>
      </c>
      <c r="I62" s="56">
        <f t="shared" si="5"/>
        <v>0</v>
      </c>
      <c r="J62" s="20" t="str">
        <f t="shared" si="6"/>
        <v/>
      </c>
      <c r="K62" s="20" t="str">
        <f t="shared" si="7"/>
        <v/>
      </c>
      <c r="L62" s="58" t="str">
        <f t="shared" si="8"/>
        <v/>
      </c>
      <c r="N62">
        <f t="shared" si="9"/>
        <v>1</v>
      </c>
    </row>
    <row r="63" spans="1:14" x14ac:dyDescent="0.25">
      <c r="A63" s="118">
        <f>IF(Soupisky!H60&lt;&gt;"", Soupisky!H60, "")</f>
        <v>2830</v>
      </c>
      <c r="B63" s="118" t="str">
        <f>IF(Soupisky!I60&lt;&gt;"", Soupisky!I60, "")</f>
        <v>Kořínek Lukáš</v>
      </c>
      <c r="C63" s="118" t="str">
        <f>IF(Soupisky!J60&lt;&gt;"", Soupisky!J60, "")</f>
        <v>M</v>
      </c>
      <c r="D63" s="119" t="str">
        <f>IF(AND(A63&lt;&gt;"", Soupisky!E60 &lt;&gt; ""), Soupisky!E60, "")</f>
        <v>MO Kolín RIVE</v>
      </c>
      <c r="E63" s="56" t="str">
        <f>IF(ISNA(MATCH($B63,'3k - Výsledková listina'!$D:$D,0)),"",INDEX('3k - Výsledková listina'!$G:$H,MATCH($B63,'3k - Výsledková listina'!$D:$D,0),1))</f>
        <v/>
      </c>
      <c r="F63" s="57" t="str">
        <f>IF(ISNA(MATCH($B63,'3k - Výsledková listina'!$D:$D,0)),"",INDEX('3k - Výsledková listina'!$G:$H,MATCH($B63,'3k - Výsledková listina'!$D:$D,0),2))</f>
        <v/>
      </c>
      <c r="G63" s="56" t="str">
        <f>IF(ISNA(MATCH($B63,'3k - Výsledková listina'!$M:$M,0)),"",INDEX('3k - Výsledková listina'!$P:$Q,MATCH($B63,'3k - Výsledková listina'!$M:$M,0),1))</f>
        <v/>
      </c>
      <c r="H63" s="56" t="str">
        <f>IF(ISNA(MATCH($B63,'3k - Výsledková listina'!$M:$M,0)),"",INDEX('3k - Výsledková listina'!$P:$Q,MATCH($B63,'3k - Výsledková listina'!$M:$M,0),2))</f>
        <v/>
      </c>
      <c r="I63" s="56">
        <f t="shared" si="5"/>
        <v>0</v>
      </c>
      <c r="J63" s="20" t="str">
        <f t="shared" si="6"/>
        <v/>
      </c>
      <c r="K63" s="20" t="str">
        <f t="shared" si="7"/>
        <v/>
      </c>
      <c r="L63" s="58" t="str">
        <f t="shared" si="8"/>
        <v/>
      </c>
      <c r="N63">
        <f t="shared" si="9"/>
        <v>1</v>
      </c>
    </row>
    <row r="64" spans="1:14" x14ac:dyDescent="0.25">
      <c r="A64" s="118">
        <f>IF(Soupisky!H61&lt;&gt;"", Soupisky!H61, "")</f>
        <v>2373</v>
      </c>
      <c r="B64" s="118" t="str">
        <f>IF(Soupisky!I61&lt;&gt;"", Soupisky!I61, "")</f>
        <v>Havlíček Petr</v>
      </c>
      <c r="C64" s="118" t="str">
        <f>IF(Soupisky!J61&lt;&gt;"", Soupisky!J61, "")</f>
        <v>M</v>
      </c>
      <c r="D64" s="119" t="str">
        <f>IF(AND(A64&lt;&gt;"", Soupisky!E61 &lt;&gt; ""), Soupisky!E61, "")</f>
        <v>MO Kolín RIVE</v>
      </c>
      <c r="E64" s="56" t="str">
        <f>IF(ISNA(MATCH($B64,'3k - Výsledková listina'!$D:$D,0)),"",INDEX('3k - Výsledková listina'!$G:$H,MATCH($B64,'3k - Výsledková listina'!$D:$D,0),1))</f>
        <v/>
      </c>
      <c r="F64" s="57" t="str">
        <f>IF(ISNA(MATCH($B64,'3k - Výsledková listina'!$D:$D,0)),"",INDEX('3k - Výsledková listina'!$G:$H,MATCH($B64,'3k - Výsledková listina'!$D:$D,0),2))</f>
        <v/>
      </c>
      <c r="G64" s="56" t="str">
        <f>IF(ISNA(MATCH($B64,'3k - Výsledková listina'!$M:$M,0)),"",INDEX('3k - Výsledková listina'!$P:$Q,MATCH($B64,'3k - Výsledková listina'!$M:$M,0),1))</f>
        <v/>
      </c>
      <c r="H64" s="56" t="str">
        <f>IF(ISNA(MATCH($B64,'3k - Výsledková listina'!$M:$M,0)),"",INDEX('3k - Výsledková listina'!$P:$Q,MATCH($B64,'3k - Výsledková listina'!$M:$M,0),2))</f>
        <v/>
      </c>
      <c r="I64" s="56">
        <f t="shared" si="5"/>
        <v>0</v>
      </c>
      <c r="J64" s="20" t="str">
        <f t="shared" si="6"/>
        <v/>
      </c>
      <c r="K64" s="20" t="str">
        <f t="shared" si="7"/>
        <v/>
      </c>
      <c r="L64" s="58" t="str">
        <f t="shared" si="8"/>
        <v/>
      </c>
      <c r="N64">
        <f t="shared" si="9"/>
        <v>1</v>
      </c>
    </row>
    <row r="65" spans="1:14" x14ac:dyDescent="0.25">
      <c r="A65" s="118">
        <f>IF(Soupisky!H62&lt;&gt;"", Soupisky!H62, "")</f>
        <v>2588</v>
      </c>
      <c r="B65" s="118" t="str">
        <f>IF(Soupisky!I62&lt;&gt;"", Soupisky!I62, "")</f>
        <v>Ludvík Jiří</v>
      </c>
      <c r="C65" s="118" t="str">
        <f>IF(Soupisky!J62&lt;&gt;"", Soupisky!J62, "")</f>
        <v>M</v>
      </c>
      <c r="D65" s="119" t="str">
        <f>IF(AND(A65&lt;&gt;"", Soupisky!E62 &lt;&gt; ""), Soupisky!E62, "")</f>
        <v>MO Kolín RIVE</v>
      </c>
      <c r="E65" s="56" t="str">
        <f>IF(ISNA(MATCH($B65,'3k - Výsledková listina'!$D:$D,0)),"",INDEX('3k - Výsledková listina'!$G:$H,MATCH($B65,'3k - Výsledková listina'!$D:$D,0),1))</f>
        <v/>
      </c>
      <c r="F65" s="57" t="str">
        <f>IF(ISNA(MATCH($B65,'3k - Výsledková listina'!$D:$D,0)),"",INDEX('3k - Výsledková listina'!$G:$H,MATCH($B65,'3k - Výsledková listina'!$D:$D,0),2))</f>
        <v/>
      </c>
      <c r="G65" s="56" t="str">
        <f>IF(ISNA(MATCH($B65,'3k - Výsledková listina'!$M:$M,0)),"",INDEX('3k - Výsledková listina'!$P:$Q,MATCH($B65,'3k - Výsledková listina'!$M:$M,0),1))</f>
        <v/>
      </c>
      <c r="H65" s="56" t="str">
        <f>IF(ISNA(MATCH($B65,'3k - Výsledková listina'!$M:$M,0)),"",INDEX('3k - Výsledková listina'!$P:$Q,MATCH($B65,'3k - Výsledková listina'!$M:$M,0),2))</f>
        <v/>
      </c>
      <c r="I65" s="56">
        <f t="shared" si="5"/>
        <v>0</v>
      </c>
      <c r="J65" s="20" t="str">
        <f t="shared" si="6"/>
        <v/>
      </c>
      <c r="K65" s="20" t="str">
        <f t="shared" si="7"/>
        <v/>
      </c>
      <c r="L65" s="58" t="str">
        <f t="shared" si="8"/>
        <v/>
      </c>
      <c r="N65">
        <f t="shared" si="9"/>
        <v>1</v>
      </c>
    </row>
    <row r="66" spans="1:14" x14ac:dyDescent="0.25">
      <c r="A66" s="118" t="str">
        <f>IF(Soupisky!H63&lt;&gt;"", Soupisky!H63, "")</f>
        <v/>
      </c>
      <c r="B66" s="118" t="str">
        <f>IF(Soupisky!I63&lt;&gt;"", Soupisky!I63, "")</f>
        <v/>
      </c>
      <c r="C66" s="118" t="str">
        <f>IF(Soupisky!J63&lt;&gt;"", Soupisky!J63, "")</f>
        <v/>
      </c>
      <c r="D66" s="119" t="str">
        <f>IF(AND(A66&lt;&gt;"", Soupisky!E63 &lt;&gt; ""), Soupisky!E63, "")</f>
        <v/>
      </c>
      <c r="E66" s="56" t="str">
        <f>IF(ISNA(MATCH($B66,'3k - Výsledková listina'!$D:$D,0)),"",INDEX('3k - Výsledková listina'!$G:$H,MATCH($B66,'3k - Výsledková listina'!$D:$D,0),1))</f>
        <v/>
      </c>
      <c r="F66" s="57" t="str">
        <f>IF(ISNA(MATCH($B66,'3k - Výsledková listina'!$D:$D,0)),"",INDEX('3k - Výsledková listina'!$G:$H,MATCH($B66,'3k - Výsledková listina'!$D:$D,0),2))</f>
        <v/>
      </c>
      <c r="G66" s="56" t="str">
        <f>IF(ISNA(MATCH($B66,'3k - Výsledková listina'!$M:$M,0)),"",INDEX('3k - Výsledková listina'!$P:$Q,MATCH($B66,'3k - Výsledková listina'!$M:$M,0),1))</f>
        <v/>
      </c>
      <c r="H66" s="56" t="str">
        <f>IF(ISNA(MATCH($B66,'3k - Výsledková listina'!$M:$M,0)),"",INDEX('3k - Výsledková listina'!$P:$Q,MATCH($B66,'3k - Výsledková listina'!$M:$M,0),2))</f>
        <v/>
      </c>
      <c r="I66" s="56" t="str">
        <f t="shared" si="5"/>
        <v/>
      </c>
      <c r="J66" s="20" t="str">
        <f t="shared" si="6"/>
        <v/>
      </c>
      <c r="K66" s="20" t="str">
        <f t="shared" si="7"/>
        <v/>
      </c>
      <c r="L66" s="58" t="str">
        <f t="shared" si="8"/>
        <v/>
      </c>
      <c r="N66">
        <f t="shared" si="9"/>
        <v>0</v>
      </c>
    </row>
    <row r="67" spans="1:14" x14ac:dyDescent="0.25">
      <c r="A67" s="118" t="str">
        <f>IF(Soupisky!H64&lt;&gt;"", Soupisky!H64, "")</f>
        <v/>
      </c>
      <c r="B67" s="118" t="str">
        <f>IF(Soupisky!I64&lt;&gt;"", Soupisky!I64, "")</f>
        <v/>
      </c>
      <c r="C67" s="118" t="str">
        <f>IF(Soupisky!J64&lt;&gt;"", Soupisky!J64, "")</f>
        <v/>
      </c>
      <c r="D67" s="119" t="str">
        <f>IF(AND(A67&lt;&gt;"", Soupisky!E64 &lt;&gt; ""), Soupisky!E64, "")</f>
        <v/>
      </c>
      <c r="E67" s="56" t="str">
        <f>IF(ISNA(MATCH($B67,'3k - Výsledková listina'!$D:$D,0)),"",INDEX('3k - Výsledková listina'!$G:$H,MATCH($B67,'3k - Výsledková listina'!$D:$D,0),1))</f>
        <v/>
      </c>
      <c r="F67" s="57" t="str">
        <f>IF(ISNA(MATCH($B67,'3k - Výsledková listina'!$D:$D,0)),"",INDEX('3k - Výsledková listina'!$G:$H,MATCH($B67,'3k - Výsledková listina'!$D:$D,0),2))</f>
        <v/>
      </c>
      <c r="G67" s="56" t="str">
        <f>IF(ISNA(MATCH($B67,'3k - Výsledková listina'!$M:$M,0)),"",INDEX('3k - Výsledková listina'!$P:$Q,MATCH($B67,'3k - Výsledková listina'!$M:$M,0),1))</f>
        <v/>
      </c>
      <c r="H67" s="56" t="str">
        <f>IF(ISNA(MATCH($B67,'3k - Výsledková listina'!$M:$M,0)),"",INDEX('3k - Výsledková listina'!$P:$Q,MATCH($B67,'3k - Výsledková listina'!$M:$M,0),2))</f>
        <v/>
      </c>
      <c r="I67" s="56" t="str">
        <f t="shared" si="5"/>
        <v/>
      </c>
      <c r="J67" s="20" t="str">
        <f t="shared" si="6"/>
        <v/>
      </c>
      <c r="K67" s="20" t="str">
        <f t="shared" si="7"/>
        <v/>
      </c>
      <c r="L67" s="58" t="str">
        <f t="shared" si="8"/>
        <v/>
      </c>
      <c r="N67">
        <f t="shared" si="9"/>
        <v>0</v>
      </c>
    </row>
    <row r="68" spans="1:14" x14ac:dyDescent="0.25">
      <c r="A68" s="118" t="str">
        <f>IF(Soupisky!H65&lt;&gt;"", Soupisky!H65, "")</f>
        <v/>
      </c>
      <c r="B68" s="118" t="str">
        <f>IF(Soupisky!I65&lt;&gt;"", Soupisky!I65, "")</f>
        <v/>
      </c>
      <c r="C68" s="118" t="str">
        <f>IF(Soupisky!J65&lt;&gt;"", Soupisky!J65, "")</f>
        <v/>
      </c>
      <c r="D68" s="119" t="str">
        <f>IF(AND(A68&lt;&gt;"", Soupisky!E65 &lt;&gt; ""), Soupisky!E65, "")</f>
        <v/>
      </c>
      <c r="E68" s="56" t="str">
        <f>IF(ISNA(MATCH($B68,'3k - Výsledková listina'!$D:$D,0)),"",INDEX('3k - Výsledková listina'!$G:$H,MATCH($B68,'3k - Výsledková listina'!$D:$D,0),1))</f>
        <v/>
      </c>
      <c r="F68" s="57" t="str">
        <f>IF(ISNA(MATCH($B68,'3k - Výsledková listina'!$D:$D,0)),"",INDEX('3k - Výsledková listina'!$G:$H,MATCH($B68,'3k - Výsledková listina'!$D:$D,0),2))</f>
        <v/>
      </c>
      <c r="G68" s="56" t="str">
        <f>IF(ISNA(MATCH($B68,'3k - Výsledková listina'!$M:$M,0)),"",INDEX('3k - Výsledková listina'!$P:$Q,MATCH($B68,'3k - Výsledková listina'!$M:$M,0),1))</f>
        <v/>
      </c>
      <c r="H68" s="56" t="str">
        <f>IF(ISNA(MATCH($B68,'3k - Výsledková listina'!$M:$M,0)),"",INDEX('3k - Výsledková listina'!$P:$Q,MATCH($B68,'3k - Výsledková listina'!$M:$M,0),2))</f>
        <v/>
      </c>
      <c r="I68" s="56" t="str">
        <f t="shared" si="5"/>
        <v/>
      </c>
      <c r="J68" s="20" t="str">
        <f t="shared" si="6"/>
        <v/>
      </c>
      <c r="K68" s="20" t="str">
        <f t="shared" si="7"/>
        <v/>
      </c>
      <c r="L68" s="58" t="str">
        <f t="shared" si="8"/>
        <v/>
      </c>
      <c r="N68">
        <f t="shared" si="9"/>
        <v>0</v>
      </c>
    </row>
    <row r="69" spans="1:14" x14ac:dyDescent="0.25">
      <c r="A69" s="118" t="str">
        <f>IF(Soupisky!H66&lt;&gt;"", Soupisky!H66, "")</f>
        <v/>
      </c>
      <c r="B69" s="118" t="str">
        <f>IF(Soupisky!I66&lt;&gt;"", Soupisky!I66, "")</f>
        <v/>
      </c>
      <c r="C69" s="118" t="str">
        <f>IF(Soupisky!J66&lt;&gt;"", Soupisky!J66, "")</f>
        <v/>
      </c>
      <c r="D69" s="119" t="str">
        <f>IF(AND(A69&lt;&gt;"", Soupisky!E66 &lt;&gt; ""), Soupisky!E66, "")</f>
        <v/>
      </c>
      <c r="E69" s="56" t="str">
        <f>IF(ISNA(MATCH($B69,'3k - Výsledková listina'!$D:$D,0)),"",INDEX('3k - Výsledková listina'!$G:$H,MATCH($B69,'3k - Výsledková listina'!$D:$D,0),1))</f>
        <v/>
      </c>
      <c r="F69" s="57" t="str">
        <f>IF(ISNA(MATCH($B69,'3k - Výsledková listina'!$D:$D,0)),"",INDEX('3k - Výsledková listina'!$G:$H,MATCH($B69,'3k - Výsledková listina'!$D:$D,0),2))</f>
        <v/>
      </c>
      <c r="G69" s="56" t="str">
        <f>IF(ISNA(MATCH($B69,'3k - Výsledková listina'!$M:$M,0)),"",INDEX('3k - Výsledková listina'!$P:$Q,MATCH($B69,'3k - Výsledková listina'!$M:$M,0),1))</f>
        <v/>
      </c>
      <c r="H69" s="56" t="str">
        <f>IF(ISNA(MATCH($B69,'3k - Výsledková listina'!$M:$M,0)),"",INDEX('3k - Výsledková listina'!$P:$Q,MATCH($B69,'3k - Výsledková listina'!$M:$M,0),2))</f>
        <v/>
      </c>
      <c r="I69" s="56" t="str">
        <f t="shared" si="5"/>
        <v/>
      </c>
      <c r="J69" s="20" t="str">
        <f t="shared" si="6"/>
        <v/>
      </c>
      <c r="K69" s="20" t="str">
        <f t="shared" si="7"/>
        <v/>
      </c>
      <c r="L69" s="58" t="str">
        <f t="shared" si="8"/>
        <v/>
      </c>
      <c r="N69">
        <f t="shared" si="9"/>
        <v>0</v>
      </c>
    </row>
    <row r="70" spans="1:14" x14ac:dyDescent="0.25">
      <c r="A70" s="118" t="str">
        <f>IF(Soupisky!H67&lt;&gt;"", Soupisky!H67, "")</f>
        <v/>
      </c>
      <c r="B70" s="118" t="str">
        <f>IF(Soupisky!I67&lt;&gt;"", Soupisky!I67, "")</f>
        <v/>
      </c>
      <c r="C70" s="118" t="str">
        <f>IF(Soupisky!J67&lt;&gt;"", Soupisky!J67, "")</f>
        <v/>
      </c>
      <c r="D70" s="119" t="str">
        <f>IF(AND(A70&lt;&gt;"", Soupisky!E67 &lt;&gt; ""), Soupisky!E67, "")</f>
        <v/>
      </c>
      <c r="E70" s="56" t="str">
        <f>IF(ISNA(MATCH($B70,'3k - Výsledková listina'!$D:$D,0)),"",INDEX('3k - Výsledková listina'!$G:$H,MATCH($B70,'3k - Výsledková listina'!$D:$D,0),1))</f>
        <v/>
      </c>
      <c r="F70" s="57" t="str">
        <f>IF(ISNA(MATCH($B70,'3k - Výsledková listina'!$D:$D,0)),"",INDEX('3k - Výsledková listina'!$G:$H,MATCH($B70,'3k - Výsledková listina'!$D:$D,0),2))</f>
        <v/>
      </c>
      <c r="G70" s="56" t="str">
        <f>IF(ISNA(MATCH($B70,'3k - Výsledková listina'!$M:$M,0)),"",INDEX('3k - Výsledková listina'!$P:$Q,MATCH($B70,'3k - Výsledková listina'!$M:$M,0),1))</f>
        <v/>
      </c>
      <c r="H70" s="56" t="str">
        <f>IF(ISNA(MATCH($B70,'3k - Výsledková listina'!$M:$M,0)),"",INDEX('3k - Výsledková listina'!$P:$Q,MATCH($B70,'3k - Výsledková listina'!$M:$M,0),2))</f>
        <v/>
      </c>
      <c r="I70" s="56" t="str">
        <f t="shared" ref="I70:I101" si="10">IF(B70="","",COUNT(F70,H70))</f>
        <v/>
      </c>
      <c r="J70" s="20" t="str">
        <f t="shared" ref="J70:J101" si="11">IF(OR($I70=0, $I70=""),"",SUM(E70,G70))</f>
        <v/>
      </c>
      <c r="K70" s="20" t="str">
        <f t="shared" ref="K70:K101" si="12">IF(OR($I70=0, $I70=""),"",SUM(F70,H70))</f>
        <v/>
      </c>
      <c r="L70" s="58" t="str">
        <f t="shared" ref="L70:L101" si="13">IF(OR($I70=0, $I70=""), "",IF(ISTEXT(L69),1,L69+1))</f>
        <v/>
      </c>
      <c r="N70">
        <f t="shared" ref="N70:N101" si="14">IF(AND(A70&lt;&gt;"",A70&lt;&gt;0), 1, 0)</f>
        <v>0</v>
      </c>
    </row>
    <row r="71" spans="1:14" x14ac:dyDescent="0.25">
      <c r="A71" s="118">
        <f>IF(Soupisky!H68&lt;&gt;"", Soupisky!H68, "")</f>
        <v>4</v>
      </c>
      <c r="B71" s="118" t="str">
        <f>IF(Soupisky!I68&lt;&gt;"", Soupisky!I68, "")</f>
        <v>Melcher Miroslav</v>
      </c>
      <c r="C71" s="118" t="str">
        <f>IF(Soupisky!J68&lt;&gt;"", Soupisky!J68, "")</f>
        <v>M</v>
      </c>
      <c r="D71" s="119" t="str">
        <f>IF(AND(A71&lt;&gt;"", Soupisky!E68 &lt;&gt; ""), Soupisky!E68, "")</f>
        <v>ČRS MIVARDI CZ Mohelnice</v>
      </c>
      <c r="E71" s="56" t="str">
        <f>IF(ISNA(MATCH($B71,'3k - Výsledková listina'!$D:$D,0)),"",INDEX('3k - Výsledková listina'!$G:$H,MATCH($B71,'3k - Výsledková listina'!$D:$D,0),1))</f>
        <v/>
      </c>
      <c r="F71" s="57" t="str">
        <f>IF(ISNA(MATCH($B71,'3k - Výsledková listina'!$D:$D,0)),"",INDEX('3k - Výsledková listina'!$G:$H,MATCH($B71,'3k - Výsledková listina'!$D:$D,0),2))</f>
        <v/>
      </c>
      <c r="G71" s="56" t="str">
        <f>IF(ISNA(MATCH($B71,'3k - Výsledková listina'!$M:$M,0)),"",INDEX('3k - Výsledková listina'!$P:$Q,MATCH($B71,'3k - Výsledková listina'!$M:$M,0),1))</f>
        <v/>
      </c>
      <c r="H71" s="56" t="str">
        <f>IF(ISNA(MATCH($B71,'3k - Výsledková listina'!$M:$M,0)),"",INDEX('3k - Výsledková listina'!$P:$Q,MATCH($B71,'3k - Výsledková listina'!$M:$M,0),2))</f>
        <v/>
      </c>
      <c r="I71" s="56">
        <f t="shared" si="10"/>
        <v>0</v>
      </c>
      <c r="J71" s="20" t="str">
        <f t="shared" si="11"/>
        <v/>
      </c>
      <c r="K71" s="20" t="str">
        <f t="shared" si="12"/>
        <v/>
      </c>
      <c r="L71" s="58" t="str">
        <f t="shared" si="13"/>
        <v/>
      </c>
      <c r="N71">
        <f t="shared" si="14"/>
        <v>1</v>
      </c>
    </row>
    <row r="72" spans="1:14" x14ac:dyDescent="0.25">
      <c r="A72" s="118">
        <f>IF(Soupisky!H69&lt;&gt;"", Soupisky!H69, "")</f>
        <v>5</v>
      </c>
      <c r="B72" s="118" t="str">
        <f>IF(Soupisky!I69&lt;&gt;"", Soupisky!I69, "")</f>
        <v>Bednařík Dušan</v>
      </c>
      <c r="C72" s="118" t="str">
        <f>IF(Soupisky!J69&lt;&gt;"", Soupisky!J69, "")</f>
        <v>M</v>
      </c>
      <c r="D72" s="119" t="str">
        <f>IF(AND(A72&lt;&gt;"", Soupisky!E69 &lt;&gt; ""), Soupisky!E69, "")</f>
        <v>ČRS MIVARDI CZ Mohelnice</v>
      </c>
      <c r="E72" s="56" t="str">
        <f>IF(ISNA(MATCH($B72,'3k - Výsledková listina'!$D:$D,0)),"",INDEX('3k - Výsledková listina'!$G:$H,MATCH($B72,'3k - Výsledková listina'!$D:$D,0),1))</f>
        <v/>
      </c>
      <c r="F72" s="57" t="str">
        <f>IF(ISNA(MATCH($B72,'3k - Výsledková listina'!$D:$D,0)),"",INDEX('3k - Výsledková listina'!$G:$H,MATCH($B72,'3k - Výsledková listina'!$D:$D,0),2))</f>
        <v/>
      </c>
      <c r="G72" s="56" t="str">
        <f>IF(ISNA(MATCH($B72,'3k - Výsledková listina'!$M:$M,0)),"",INDEX('3k - Výsledková listina'!$P:$Q,MATCH($B72,'3k - Výsledková listina'!$M:$M,0),1))</f>
        <v/>
      </c>
      <c r="H72" s="56" t="str">
        <f>IF(ISNA(MATCH($B72,'3k - Výsledková listina'!$M:$M,0)),"",INDEX('3k - Výsledková listina'!$P:$Q,MATCH($B72,'3k - Výsledková listina'!$M:$M,0),2))</f>
        <v/>
      </c>
      <c r="I72" s="56">
        <f t="shared" si="10"/>
        <v>0</v>
      </c>
      <c r="J72" s="20" t="str">
        <f t="shared" si="11"/>
        <v/>
      </c>
      <c r="K72" s="20" t="str">
        <f t="shared" si="12"/>
        <v/>
      </c>
      <c r="L72" s="58" t="str">
        <f t="shared" si="13"/>
        <v/>
      </c>
      <c r="N72">
        <f t="shared" si="14"/>
        <v>1</v>
      </c>
    </row>
    <row r="73" spans="1:14" x14ac:dyDescent="0.25">
      <c r="A73" s="118">
        <f>IF(Soupisky!H70&lt;&gt;"", Soupisky!H70, "")</f>
        <v>124</v>
      </c>
      <c r="B73" s="118" t="str">
        <f>IF(Soupisky!I70&lt;&gt;"", Soupisky!I70, "")</f>
        <v>Ing. Freylich Václav PhD.</v>
      </c>
      <c r="C73" s="118" t="str">
        <f>IF(Soupisky!J70&lt;&gt;"", Soupisky!J70, "")</f>
        <v>M</v>
      </c>
      <c r="D73" s="119" t="str">
        <f>IF(AND(A73&lt;&gt;"", Soupisky!E70 &lt;&gt; ""), Soupisky!E70, "")</f>
        <v>ČRS MIVARDI CZ Mohelnice</v>
      </c>
      <c r="E73" s="56" t="str">
        <f>IF(ISNA(MATCH($B73,'3k - Výsledková listina'!$D:$D,0)),"",INDEX('3k - Výsledková listina'!$G:$H,MATCH($B73,'3k - Výsledková listina'!$D:$D,0),1))</f>
        <v/>
      </c>
      <c r="F73" s="57" t="str">
        <f>IF(ISNA(MATCH($B73,'3k - Výsledková listina'!$D:$D,0)),"",INDEX('3k - Výsledková listina'!$G:$H,MATCH($B73,'3k - Výsledková listina'!$D:$D,0),2))</f>
        <v/>
      </c>
      <c r="G73" s="56" t="str">
        <f>IF(ISNA(MATCH($B73,'3k - Výsledková listina'!$M:$M,0)),"",INDEX('3k - Výsledková listina'!$P:$Q,MATCH($B73,'3k - Výsledková listina'!$M:$M,0),1))</f>
        <v/>
      </c>
      <c r="H73" s="56" t="str">
        <f>IF(ISNA(MATCH($B73,'3k - Výsledková listina'!$M:$M,0)),"",INDEX('3k - Výsledková listina'!$P:$Q,MATCH($B73,'3k - Výsledková listina'!$M:$M,0),2))</f>
        <v/>
      </c>
      <c r="I73" s="56">
        <f t="shared" si="10"/>
        <v>0</v>
      </c>
      <c r="J73" s="20" t="str">
        <f t="shared" si="11"/>
        <v/>
      </c>
      <c r="K73" s="20" t="str">
        <f t="shared" si="12"/>
        <v/>
      </c>
      <c r="L73" s="58" t="str">
        <f t="shared" si="13"/>
        <v/>
      </c>
      <c r="N73">
        <f t="shared" si="14"/>
        <v>1</v>
      </c>
    </row>
    <row r="74" spans="1:14" x14ac:dyDescent="0.25">
      <c r="A74" s="118">
        <f>IF(Soupisky!H71&lt;&gt;"", Soupisky!H71, "")</f>
        <v>568</v>
      </c>
      <c r="B74" s="118" t="str">
        <f>IF(Soupisky!I71&lt;&gt;"", Soupisky!I71, "")</f>
        <v>Ing. Skalický Karel ml.</v>
      </c>
      <c r="C74" s="118" t="str">
        <f>IF(Soupisky!J71&lt;&gt;"", Soupisky!J71, "")</f>
        <v>M</v>
      </c>
      <c r="D74" s="119" t="str">
        <f>IF(AND(A74&lt;&gt;"", Soupisky!E71 &lt;&gt; ""), Soupisky!E71, "")</f>
        <v>ČRS MIVARDI CZ Mohelnice</v>
      </c>
      <c r="E74" s="56" t="str">
        <f>IF(ISNA(MATCH($B74,'3k - Výsledková listina'!$D:$D,0)),"",INDEX('3k - Výsledková listina'!$G:$H,MATCH($B74,'3k - Výsledková listina'!$D:$D,0),1))</f>
        <v/>
      </c>
      <c r="F74" s="57" t="str">
        <f>IF(ISNA(MATCH($B74,'3k - Výsledková listina'!$D:$D,0)),"",INDEX('3k - Výsledková listina'!$G:$H,MATCH($B74,'3k - Výsledková listina'!$D:$D,0),2))</f>
        <v/>
      </c>
      <c r="G74" s="56" t="str">
        <f>IF(ISNA(MATCH($B74,'3k - Výsledková listina'!$M:$M,0)),"",INDEX('3k - Výsledková listina'!$P:$Q,MATCH($B74,'3k - Výsledková listina'!$M:$M,0),1))</f>
        <v/>
      </c>
      <c r="H74" s="56" t="str">
        <f>IF(ISNA(MATCH($B74,'3k - Výsledková listina'!$M:$M,0)),"",INDEX('3k - Výsledková listina'!$P:$Q,MATCH($B74,'3k - Výsledková listina'!$M:$M,0),2))</f>
        <v/>
      </c>
      <c r="I74" s="56">
        <f t="shared" si="10"/>
        <v>0</v>
      </c>
      <c r="J74" s="20" t="str">
        <f t="shared" si="11"/>
        <v/>
      </c>
      <c r="K74" s="20" t="str">
        <f t="shared" si="12"/>
        <v/>
      </c>
      <c r="L74" s="58" t="str">
        <f t="shared" si="13"/>
        <v/>
      </c>
      <c r="N74">
        <f t="shared" si="14"/>
        <v>1</v>
      </c>
    </row>
    <row r="75" spans="1:14" x14ac:dyDescent="0.25">
      <c r="A75" s="118">
        <f>IF(Soupisky!H72&lt;&gt;"", Soupisky!H72, "")</f>
        <v>3551</v>
      </c>
      <c r="B75" s="118" t="str">
        <f>IF(Soupisky!I72&lt;&gt;"", Soupisky!I72, "")</f>
        <v>Milewski Zbigniew</v>
      </c>
      <c r="C75" s="118" t="str">
        <f>IF(Soupisky!J72&lt;&gt;"", Soupisky!J72, "")</f>
        <v>M</v>
      </c>
      <c r="D75" s="119" t="str">
        <f>IF(AND(A75&lt;&gt;"", Soupisky!E72 &lt;&gt; ""), Soupisky!E72, "")</f>
        <v>ČRS MIVARDI CZ Mohelnice</v>
      </c>
      <c r="E75" s="56" t="str">
        <f>IF(ISNA(MATCH($B75,'3k - Výsledková listina'!$D:$D,0)),"",INDEX('3k - Výsledková listina'!$G:$H,MATCH($B75,'3k - Výsledková listina'!$D:$D,0),1))</f>
        <v/>
      </c>
      <c r="F75" s="57" t="str">
        <f>IF(ISNA(MATCH($B75,'3k - Výsledková listina'!$D:$D,0)),"",INDEX('3k - Výsledková listina'!$G:$H,MATCH($B75,'3k - Výsledková listina'!$D:$D,0),2))</f>
        <v/>
      </c>
      <c r="G75" s="56" t="str">
        <f>IF(ISNA(MATCH($B75,'3k - Výsledková listina'!$M:$M,0)),"",INDEX('3k - Výsledková listina'!$P:$Q,MATCH($B75,'3k - Výsledková listina'!$M:$M,0),1))</f>
        <v/>
      </c>
      <c r="H75" s="56" t="str">
        <f>IF(ISNA(MATCH($B75,'3k - Výsledková listina'!$M:$M,0)),"",INDEX('3k - Výsledková listina'!$P:$Q,MATCH($B75,'3k - Výsledková listina'!$M:$M,0),2))</f>
        <v/>
      </c>
      <c r="I75" s="56">
        <f t="shared" si="10"/>
        <v>0</v>
      </c>
      <c r="J75" s="20" t="str">
        <f t="shared" si="11"/>
        <v/>
      </c>
      <c r="K75" s="20" t="str">
        <f t="shared" si="12"/>
        <v/>
      </c>
      <c r="L75" s="58" t="str">
        <f t="shared" si="13"/>
        <v/>
      </c>
      <c r="N75">
        <f t="shared" si="14"/>
        <v>1</v>
      </c>
    </row>
    <row r="76" spans="1:14" x14ac:dyDescent="0.25">
      <c r="A76" s="118">
        <f>IF(Soupisky!H73&lt;&gt;"", Soupisky!H73, "")</f>
        <v>4123</v>
      </c>
      <c r="B76" s="118" t="str">
        <f>IF(Soupisky!I73&lt;&gt;"", Soupisky!I73, "")</f>
        <v>Górecky Kacper Lukasz</v>
      </c>
      <c r="C76" s="118" t="str">
        <f>IF(Soupisky!J73&lt;&gt;"", Soupisky!J73, "")</f>
        <v>M</v>
      </c>
      <c r="D76" s="119" t="str">
        <f>IF(AND(A76&lt;&gt;"", Soupisky!E73 &lt;&gt; ""), Soupisky!E73, "")</f>
        <v>ČRS MIVARDI CZ Mohelnice</v>
      </c>
      <c r="E76" s="56" t="str">
        <f>IF(ISNA(MATCH($B76,'3k - Výsledková listina'!$D:$D,0)),"",INDEX('3k - Výsledková listina'!$G:$H,MATCH($B76,'3k - Výsledková listina'!$D:$D,0),1))</f>
        <v/>
      </c>
      <c r="F76" s="57" t="str">
        <f>IF(ISNA(MATCH($B76,'3k - Výsledková listina'!$D:$D,0)),"",INDEX('3k - Výsledková listina'!$G:$H,MATCH($B76,'3k - Výsledková listina'!$D:$D,0),2))</f>
        <v/>
      </c>
      <c r="G76" s="56" t="str">
        <f>IF(ISNA(MATCH($B76,'3k - Výsledková listina'!$M:$M,0)),"",INDEX('3k - Výsledková listina'!$P:$Q,MATCH($B76,'3k - Výsledková listina'!$M:$M,0),1))</f>
        <v/>
      </c>
      <c r="H76" s="56" t="str">
        <f>IF(ISNA(MATCH($B76,'3k - Výsledková listina'!$M:$M,0)),"",INDEX('3k - Výsledková listina'!$P:$Q,MATCH($B76,'3k - Výsledková listina'!$M:$M,0),2))</f>
        <v/>
      </c>
      <c r="I76" s="56">
        <f t="shared" si="10"/>
        <v>0</v>
      </c>
      <c r="J76" s="20" t="str">
        <f t="shared" si="11"/>
        <v/>
      </c>
      <c r="K76" s="20" t="str">
        <f t="shared" si="12"/>
        <v/>
      </c>
      <c r="L76" s="58" t="str">
        <f t="shared" si="13"/>
        <v/>
      </c>
      <c r="N76">
        <f t="shared" si="14"/>
        <v>1</v>
      </c>
    </row>
    <row r="77" spans="1:14" x14ac:dyDescent="0.25">
      <c r="A77" s="118">
        <f>IF(Soupisky!H74&lt;&gt;"", Soupisky!H74, "")</f>
        <v>129</v>
      </c>
      <c r="B77" s="118" t="str">
        <f>IF(Soupisky!I74&lt;&gt;"", Soupisky!I74, "")</f>
        <v>Bc. Grešová Jana</v>
      </c>
      <c r="C77" s="118" t="str">
        <f>IF(Soupisky!J74&lt;&gt;"", Soupisky!J74, "")</f>
        <v>M</v>
      </c>
      <c r="D77" s="119" t="str">
        <f>IF(AND(A77&lt;&gt;"", Soupisky!E74 &lt;&gt; ""), Soupisky!E74, "")</f>
        <v>ČRS MIVARDI CZ Mohelnice</v>
      </c>
      <c r="E77" s="56" t="str">
        <f>IF(ISNA(MATCH($B77,'3k - Výsledková listina'!$D:$D,0)),"",INDEX('3k - Výsledková listina'!$G:$H,MATCH($B77,'3k - Výsledková listina'!$D:$D,0),1))</f>
        <v/>
      </c>
      <c r="F77" s="57" t="str">
        <f>IF(ISNA(MATCH($B77,'3k - Výsledková listina'!$D:$D,0)),"",INDEX('3k - Výsledková listina'!$G:$H,MATCH($B77,'3k - Výsledková listina'!$D:$D,0),2))</f>
        <v/>
      </c>
      <c r="G77" s="56" t="str">
        <f>IF(ISNA(MATCH($B77,'3k - Výsledková listina'!$M:$M,0)),"",INDEX('3k - Výsledková listina'!$P:$Q,MATCH($B77,'3k - Výsledková listina'!$M:$M,0),1))</f>
        <v/>
      </c>
      <c r="H77" s="56" t="str">
        <f>IF(ISNA(MATCH($B77,'3k - Výsledková listina'!$M:$M,0)),"",INDEX('3k - Výsledková listina'!$P:$Q,MATCH($B77,'3k - Výsledková listina'!$M:$M,0),2))</f>
        <v/>
      </c>
      <c r="I77" s="56">
        <f t="shared" si="10"/>
        <v>0</v>
      </c>
      <c r="J77" s="20" t="str">
        <f t="shared" si="11"/>
        <v/>
      </c>
      <c r="K77" s="20" t="str">
        <f t="shared" si="12"/>
        <v/>
      </c>
      <c r="L77" s="58" t="str">
        <f t="shared" si="13"/>
        <v/>
      </c>
      <c r="N77">
        <f t="shared" si="14"/>
        <v>1</v>
      </c>
    </row>
    <row r="78" spans="1:14" x14ac:dyDescent="0.25">
      <c r="A78" s="118">
        <f>IF(Soupisky!H75&lt;&gt;"", Soupisky!H75, "")</f>
        <v>2412</v>
      </c>
      <c r="B78" s="118" t="str">
        <f>IF(Soupisky!I75&lt;&gt;"", Soupisky!I75, "")</f>
        <v>Michalovič Tomáš</v>
      </c>
      <c r="C78" s="118" t="str">
        <f>IF(Soupisky!J75&lt;&gt;"", Soupisky!J75, "")</f>
        <v>M</v>
      </c>
      <c r="D78" s="119" t="str">
        <f>IF(AND(A78&lt;&gt;"", Soupisky!E75 &lt;&gt; ""), Soupisky!E75, "")</f>
        <v>ČRS MIVARDI CZ Mohelnice</v>
      </c>
      <c r="E78" s="56" t="str">
        <f>IF(ISNA(MATCH($B78,'3k - Výsledková listina'!$D:$D,0)),"",INDEX('3k - Výsledková listina'!$G:$H,MATCH($B78,'3k - Výsledková listina'!$D:$D,0),1))</f>
        <v/>
      </c>
      <c r="F78" s="57" t="str">
        <f>IF(ISNA(MATCH($B78,'3k - Výsledková listina'!$D:$D,0)),"",INDEX('3k - Výsledková listina'!$G:$H,MATCH($B78,'3k - Výsledková listina'!$D:$D,0),2))</f>
        <v/>
      </c>
      <c r="G78" s="56" t="str">
        <f>IF(ISNA(MATCH($B78,'3k - Výsledková listina'!$M:$M,0)),"",INDEX('3k - Výsledková listina'!$P:$Q,MATCH($B78,'3k - Výsledková listina'!$M:$M,0),1))</f>
        <v/>
      </c>
      <c r="H78" s="56" t="str">
        <f>IF(ISNA(MATCH($B78,'3k - Výsledková listina'!$M:$M,0)),"",INDEX('3k - Výsledková listina'!$P:$Q,MATCH($B78,'3k - Výsledková listina'!$M:$M,0),2))</f>
        <v/>
      </c>
      <c r="I78" s="56">
        <f t="shared" si="10"/>
        <v>0</v>
      </c>
      <c r="J78" s="20" t="str">
        <f t="shared" si="11"/>
        <v/>
      </c>
      <c r="K78" s="20" t="str">
        <f t="shared" si="12"/>
        <v/>
      </c>
      <c r="L78" s="58" t="str">
        <f t="shared" si="13"/>
        <v/>
      </c>
      <c r="N78">
        <f t="shared" si="14"/>
        <v>1</v>
      </c>
    </row>
    <row r="79" spans="1:14" x14ac:dyDescent="0.25">
      <c r="A79" s="118">
        <f>IF(Soupisky!H76&lt;&gt;"", Soupisky!H76, "")</f>
        <v>250</v>
      </c>
      <c r="B79" s="118" t="str">
        <f>IF(Soupisky!I76&lt;&gt;"", Soupisky!I76, "")</f>
        <v>Chromý Radomír</v>
      </c>
      <c r="C79" s="118" t="str">
        <f>IF(Soupisky!J76&lt;&gt;"", Soupisky!J76, "")</f>
        <v>M</v>
      </c>
      <c r="D79" s="119" t="str">
        <f>IF(AND(A79&lt;&gt;"", Soupisky!E76 &lt;&gt; ""), Soupisky!E76, "")</f>
        <v>ČRS MIVARDI CZ Mohelnice</v>
      </c>
      <c r="E79" s="56" t="str">
        <f>IF(ISNA(MATCH($B79,'3k - Výsledková listina'!$D:$D,0)),"",INDEX('3k - Výsledková listina'!$G:$H,MATCH($B79,'3k - Výsledková listina'!$D:$D,0),1))</f>
        <v/>
      </c>
      <c r="F79" s="57" t="str">
        <f>IF(ISNA(MATCH($B79,'3k - Výsledková listina'!$D:$D,0)),"",INDEX('3k - Výsledková listina'!$G:$H,MATCH($B79,'3k - Výsledková listina'!$D:$D,0),2))</f>
        <v/>
      </c>
      <c r="G79" s="56" t="str">
        <f>IF(ISNA(MATCH($B79,'3k - Výsledková listina'!$M:$M,0)),"",INDEX('3k - Výsledková listina'!$P:$Q,MATCH($B79,'3k - Výsledková listina'!$M:$M,0),1))</f>
        <v/>
      </c>
      <c r="H79" s="56" t="str">
        <f>IF(ISNA(MATCH($B79,'3k - Výsledková listina'!$M:$M,0)),"",INDEX('3k - Výsledková listina'!$P:$Q,MATCH($B79,'3k - Výsledková listina'!$M:$M,0),2))</f>
        <v/>
      </c>
      <c r="I79" s="56">
        <f t="shared" si="10"/>
        <v>0</v>
      </c>
      <c r="J79" s="20" t="str">
        <f t="shared" si="11"/>
        <v/>
      </c>
      <c r="K79" s="20" t="str">
        <f t="shared" si="12"/>
        <v/>
      </c>
      <c r="L79" s="58" t="str">
        <f t="shared" si="13"/>
        <v/>
      </c>
      <c r="N79">
        <f t="shared" si="14"/>
        <v>1</v>
      </c>
    </row>
    <row r="80" spans="1:14" x14ac:dyDescent="0.25">
      <c r="A80" s="118">
        <f>IF(Soupisky!H77&lt;&gt;"", Soupisky!H77, "")</f>
        <v>71</v>
      </c>
      <c r="B80" s="118" t="str">
        <f>IF(Soupisky!I77&lt;&gt;"", Soupisky!I77, "")</f>
        <v>Mihál Pavol</v>
      </c>
      <c r="C80" s="118" t="str">
        <f>IF(Soupisky!J77&lt;&gt;"", Soupisky!J77, "")</f>
        <v>M</v>
      </c>
      <c r="D80" s="119" t="str">
        <f>IF(AND(A80&lt;&gt;"", Soupisky!E77 &lt;&gt; ""), Soupisky!E77, "")</f>
        <v>ČRS MIVARDI CZ Mohelnice</v>
      </c>
      <c r="E80" s="56" t="str">
        <f>IF(ISNA(MATCH($B80,'3k - Výsledková listina'!$D:$D,0)),"",INDEX('3k - Výsledková listina'!$G:$H,MATCH($B80,'3k - Výsledková listina'!$D:$D,0),1))</f>
        <v/>
      </c>
      <c r="F80" s="57" t="str">
        <f>IF(ISNA(MATCH($B80,'3k - Výsledková listina'!$D:$D,0)),"",INDEX('3k - Výsledková listina'!$G:$H,MATCH($B80,'3k - Výsledková listina'!$D:$D,0),2))</f>
        <v/>
      </c>
      <c r="G80" s="56" t="str">
        <f>IF(ISNA(MATCH($B80,'3k - Výsledková listina'!$M:$M,0)),"",INDEX('3k - Výsledková listina'!$P:$Q,MATCH($B80,'3k - Výsledková listina'!$M:$M,0),1))</f>
        <v/>
      </c>
      <c r="H80" s="56" t="str">
        <f>IF(ISNA(MATCH($B80,'3k - Výsledková listina'!$M:$M,0)),"",INDEX('3k - Výsledková listina'!$P:$Q,MATCH($B80,'3k - Výsledková listina'!$M:$M,0),2))</f>
        <v/>
      </c>
      <c r="I80" s="56">
        <f t="shared" si="10"/>
        <v>0</v>
      </c>
      <c r="J80" s="20" t="str">
        <f t="shared" si="11"/>
        <v/>
      </c>
      <c r="K80" s="20" t="str">
        <f t="shared" si="12"/>
        <v/>
      </c>
      <c r="L80" s="58" t="str">
        <f t="shared" si="13"/>
        <v/>
      </c>
      <c r="N80">
        <f t="shared" si="14"/>
        <v>1</v>
      </c>
    </row>
    <row r="81" spans="1:14" x14ac:dyDescent="0.25">
      <c r="A81" s="118" t="str">
        <f>IF(Soupisky!H78&lt;&gt;"", Soupisky!H78, "")</f>
        <v/>
      </c>
      <c r="B81" s="118" t="str">
        <f>IF(Soupisky!I78&lt;&gt;"", Soupisky!I78, "")</f>
        <v/>
      </c>
      <c r="C81" s="118" t="str">
        <f>IF(Soupisky!J78&lt;&gt;"", Soupisky!J78, "")</f>
        <v/>
      </c>
      <c r="D81" s="119" t="str">
        <f>IF(AND(A81&lt;&gt;"", Soupisky!E78 &lt;&gt; ""), Soupisky!E78, "")</f>
        <v/>
      </c>
      <c r="E81" s="56" t="str">
        <f>IF(ISNA(MATCH($B81,'3k - Výsledková listina'!$D:$D,0)),"",INDEX('3k - Výsledková listina'!$G:$H,MATCH($B81,'3k - Výsledková listina'!$D:$D,0),1))</f>
        <v/>
      </c>
      <c r="F81" s="57" t="str">
        <f>IF(ISNA(MATCH($B81,'3k - Výsledková listina'!$D:$D,0)),"",INDEX('3k - Výsledková listina'!$G:$H,MATCH($B81,'3k - Výsledková listina'!$D:$D,0),2))</f>
        <v/>
      </c>
      <c r="G81" s="56" t="str">
        <f>IF(ISNA(MATCH($B81,'3k - Výsledková listina'!$M:$M,0)),"",INDEX('3k - Výsledková listina'!$P:$Q,MATCH($B81,'3k - Výsledková listina'!$M:$M,0),1))</f>
        <v/>
      </c>
      <c r="H81" s="56" t="str">
        <f>IF(ISNA(MATCH($B81,'3k - Výsledková listina'!$M:$M,0)),"",INDEX('3k - Výsledková listina'!$P:$Q,MATCH($B81,'3k - Výsledková listina'!$M:$M,0),2))</f>
        <v/>
      </c>
      <c r="I81" s="56" t="str">
        <f t="shared" si="10"/>
        <v/>
      </c>
      <c r="J81" s="20" t="str">
        <f t="shared" si="11"/>
        <v/>
      </c>
      <c r="K81" s="20" t="str">
        <f t="shared" si="12"/>
        <v/>
      </c>
      <c r="L81" s="58" t="str">
        <f t="shared" si="13"/>
        <v/>
      </c>
      <c r="N81">
        <f t="shared" si="14"/>
        <v>0</v>
      </c>
    </row>
    <row r="82" spans="1:14" x14ac:dyDescent="0.25">
      <c r="A82" s="118" t="str">
        <f>IF(Soupisky!H79&lt;&gt;"", Soupisky!H79, "")</f>
        <v/>
      </c>
      <c r="B82" s="118" t="str">
        <f>IF(Soupisky!I79&lt;&gt;"", Soupisky!I79, "")</f>
        <v/>
      </c>
      <c r="C82" s="118" t="str">
        <f>IF(Soupisky!J79&lt;&gt;"", Soupisky!J79, "")</f>
        <v/>
      </c>
      <c r="D82" s="119" t="str">
        <f>IF(AND(A82&lt;&gt;"", Soupisky!E79 &lt;&gt; ""), Soupisky!E79, "")</f>
        <v/>
      </c>
      <c r="E82" s="56" t="str">
        <f>IF(ISNA(MATCH($B82,'3k - Výsledková listina'!$D:$D,0)),"",INDEX('3k - Výsledková listina'!$G:$H,MATCH($B82,'3k - Výsledková listina'!$D:$D,0),1))</f>
        <v/>
      </c>
      <c r="F82" s="57" t="str">
        <f>IF(ISNA(MATCH($B82,'3k - Výsledková listina'!$D:$D,0)),"",INDEX('3k - Výsledková listina'!$G:$H,MATCH($B82,'3k - Výsledková listina'!$D:$D,0),2))</f>
        <v/>
      </c>
      <c r="G82" s="56" t="str">
        <f>IF(ISNA(MATCH($B82,'3k - Výsledková listina'!$M:$M,0)),"",INDEX('3k - Výsledková listina'!$P:$Q,MATCH($B82,'3k - Výsledková listina'!$M:$M,0),1))</f>
        <v/>
      </c>
      <c r="H82" s="56" t="str">
        <f>IF(ISNA(MATCH($B82,'3k - Výsledková listina'!$M:$M,0)),"",INDEX('3k - Výsledková listina'!$P:$Q,MATCH($B82,'3k - Výsledková listina'!$M:$M,0),2))</f>
        <v/>
      </c>
      <c r="I82" s="56" t="str">
        <f t="shared" si="10"/>
        <v/>
      </c>
      <c r="J82" s="20" t="str">
        <f t="shared" si="11"/>
        <v/>
      </c>
      <c r="K82" s="20" t="str">
        <f t="shared" si="12"/>
        <v/>
      </c>
      <c r="L82" s="58" t="str">
        <f t="shared" si="13"/>
        <v/>
      </c>
      <c r="N82">
        <f t="shared" si="14"/>
        <v>0</v>
      </c>
    </row>
    <row r="83" spans="1:14" x14ac:dyDescent="0.25">
      <c r="A83" s="118" t="str">
        <f>IF(Soupisky!H80&lt;&gt;"", Soupisky!H80, "")</f>
        <v/>
      </c>
      <c r="B83" s="118" t="str">
        <f>IF(Soupisky!I80&lt;&gt;"", Soupisky!I80, "")</f>
        <v/>
      </c>
      <c r="C83" s="118" t="str">
        <f>IF(Soupisky!J80&lt;&gt;"", Soupisky!J80, "")</f>
        <v/>
      </c>
      <c r="D83" s="119" t="str">
        <f>IF(AND(A83&lt;&gt;"", Soupisky!E80 &lt;&gt; ""), Soupisky!E80, "")</f>
        <v/>
      </c>
      <c r="E83" s="56" t="str">
        <f>IF(ISNA(MATCH($B83,'3k - Výsledková listina'!$D:$D,0)),"",INDEX('3k - Výsledková listina'!$G:$H,MATCH($B83,'3k - Výsledková listina'!$D:$D,0),1))</f>
        <v/>
      </c>
      <c r="F83" s="57" t="str">
        <f>IF(ISNA(MATCH($B83,'3k - Výsledková listina'!$D:$D,0)),"",INDEX('3k - Výsledková listina'!$G:$H,MATCH($B83,'3k - Výsledková listina'!$D:$D,0),2))</f>
        <v/>
      </c>
      <c r="G83" s="56" t="str">
        <f>IF(ISNA(MATCH($B83,'3k - Výsledková listina'!$M:$M,0)),"",INDEX('3k - Výsledková listina'!$P:$Q,MATCH($B83,'3k - Výsledková listina'!$M:$M,0),1))</f>
        <v/>
      </c>
      <c r="H83" s="56" t="str">
        <f>IF(ISNA(MATCH($B83,'3k - Výsledková listina'!$M:$M,0)),"",INDEX('3k - Výsledková listina'!$P:$Q,MATCH($B83,'3k - Výsledková listina'!$M:$M,0),2))</f>
        <v/>
      </c>
      <c r="I83" s="56" t="str">
        <f t="shared" si="10"/>
        <v/>
      </c>
      <c r="J83" s="20" t="str">
        <f t="shared" si="11"/>
        <v/>
      </c>
      <c r="K83" s="20" t="str">
        <f t="shared" si="12"/>
        <v/>
      </c>
      <c r="L83" s="58" t="str">
        <f t="shared" si="13"/>
        <v/>
      </c>
      <c r="N83">
        <f t="shared" si="14"/>
        <v>0</v>
      </c>
    </row>
    <row r="84" spans="1:14" x14ac:dyDescent="0.25">
      <c r="A84" s="118">
        <f>IF(Soupisky!H81&lt;&gt;"", Soupisky!H81, "")</f>
        <v>786</v>
      </c>
      <c r="B84" s="118" t="str">
        <f>IF(Soupisky!I81&lt;&gt;"", Soupisky!I81, "")</f>
        <v>Kubík Martin</v>
      </c>
      <c r="C84" s="118" t="str">
        <f>IF(Soupisky!J81&lt;&gt;"", Soupisky!J81, "")</f>
        <v>M</v>
      </c>
      <c r="D84" s="119" t="str">
        <f>IF(AND(A84&lt;&gt;"", Soupisky!E81 &lt;&gt; ""), Soupisky!E81, "")</f>
        <v>RSK LIPANI MIVARDI Třebechovice pod Orebem</v>
      </c>
      <c r="E84" s="56" t="str">
        <f>IF(ISNA(MATCH($B84,'3k - Výsledková listina'!$D:$D,0)),"",INDEX('3k - Výsledková listina'!$G:$H,MATCH($B84,'3k - Výsledková listina'!$D:$D,0),1))</f>
        <v/>
      </c>
      <c r="F84" s="57" t="str">
        <f>IF(ISNA(MATCH($B84,'3k - Výsledková listina'!$D:$D,0)),"",INDEX('3k - Výsledková listina'!$G:$H,MATCH($B84,'3k - Výsledková listina'!$D:$D,0),2))</f>
        <v/>
      </c>
      <c r="G84" s="56" t="str">
        <f>IF(ISNA(MATCH($B84,'3k - Výsledková listina'!$M:$M,0)),"",INDEX('3k - Výsledková listina'!$P:$Q,MATCH($B84,'3k - Výsledková listina'!$M:$M,0),1))</f>
        <v/>
      </c>
      <c r="H84" s="56" t="str">
        <f>IF(ISNA(MATCH($B84,'3k - Výsledková listina'!$M:$M,0)),"",INDEX('3k - Výsledková listina'!$P:$Q,MATCH($B84,'3k - Výsledková listina'!$M:$M,0),2))</f>
        <v/>
      </c>
      <c r="I84" s="56">
        <f t="shared" si="10"/>
        <v>0</v>
      </c>
      <c r="J84" s="20" t="str">
        <f t="shared" si="11"/>
        <v/>
      </c>
      <c r="K84" s="20" t="str">
        <f t="shared" si="12"/>
        <v/>
      </c>
      <c r="L84" s="58" t="str">
        <f t="shared" si="13"/>
        <v/>
      </c>
      <c r="N84">
        <f t="shared" si="14"/>
        <v>1</v>
      </c>
    </row>
    <row r="85" spans="1:14" x14ac:dyDescent="0.25">
      <c r="A85" s="118">
        <f>IF(Soupisky!H82&lt;&gt;"", Soupisky!H82, "")</f>
        <v>781</v>
      </c>
      <c r="B85" s="118" t="str">
        <f>IF(Soupisky!I82&lt;&gt;"", Soupisky!I82, "")</f>
        <v>Ing. Bartoš Jiří</v>
      </c>
      <c r="C85" s="118" t="str">
        <f>IF(Soupisky!J82&lt;&gt;"", Soupisky!J82, "")</f>
        <v>M</v>
      </c>
      <c r="D85" s="119" t="str">
        <f>IF(AND(A85&lt;&gt;"", Soupisky!E82 &lt;&gt; ""), Soupisky!E82, "")</f>
        <v>RSK LIPANI MIVARDI Třebechovice pod Orebem</v>
      </c>
      <c r="E85" s="56" t="str">
        <f>IF(ISNA(MATCH($B85,'3k - Výsledková listina'!$D:$D,0)),"",INDEX('3k - Výsledková listina'!$G:$H,MATCH($B85,'3k - Výsledková listina'!$D:$D,0),1))</f>
        <v/>
      </c>
      <c r="F85" s="57" t="str">
        <f>IF(ISNA(MATCH($B85,'3k - Výsledková listina'!$D:$D,0)),"",INDEX('3k - Výsledková listina'!$G:$H,MATCH($B85,'3k - Výsledková listina'!$D:$D,0),2))</f>
        <v/>
      </c>
      <c r="G85" s="56" t="str">
        <f>IF(ISNA(MATCH($B85,'3k - Výsledková listina'!$M:$M,0)),"",INDEX('3k - Výsledková listina'!$P:$Q,MATCH($B85,'3k - Výsledková listina'!$M:$M,0),1))</f>
        <v/>
      </c>
      <c r="H85" s="56" t="str">
        <f>IF(ISNA(MATCH($B85,'3k - Výsledková listina'!$M:$M,0)),"",INDEX('3k - Výsledková listina'!$P:$Q,MATCH($B85,'3k - Výsledková listina'!$M:$M,0),2))</f>
        <v/>
      </c>
      <c r="I85" s="56">
        <f t="shared" si="10"/>
        <v>0</v>
      </c>
      <c r="J85" s="20" t="str">
        <f t="shared" si="11"/>
        <v/>
      </c>
      <c r="K85" s="20" t="str">
        <f t="shared" si="12"/>
        <v/>
      </c>
      <c r="L85" s="58" t="str">
        <f t="shared" si="13"/>
        <v/>
      </c>
      <c r="N85">
        <f t="shared" si="14"/>
        <v>1</v>
      </c>
    </row>
    <row r="86" spans="1:14" x14ac:dyDescent="0.25">
      <c r="A86" s="118">
        <f>IF(Soupisky!H83&lt;&gt;"", Soupisky!H83, "")</f>
        <v>949</v>
      </c>
      <c r="B86" s="118" t="str">
        <f>IF(Soupisky!I83&lt;&gt;"", Soupisky!I83, "")</f>
        <v>Ing. Bartoš Jan</v>
      </c>
      <c r="C86" s="118" t="str">
        <f>IF(Soupisky!J83&lt;&gt;"", Soupisky!J83, "")</f>
        <v>M</v>
      </c>
      <c r="D86" s="119" t="str">
        <f>IF(AND(A86&lt;&gt;"", Soupisky!E83 &lt;&gt; ""), Soupisky!E83, "")</f>
        <v>RSK LIPANI MIVARDI Třebechovice pod Orebem</v>
      </c>
      <c r="E86" s="56" t="str">
        <f>IF(ISNA(MATCH($B86,'3k - Výsledková listina'!$D:$D,0)),"",INDEX('3k - Výsledková listina'!$G:$H,MATCH($B86,'3k - Výsledková listina'!$D:$D,0),1))</f>
        <v/>
      </c>
      <c r="F86" s="57" t="str">
        <f>IF(ISNA(MATCH($B86,'3k - Výsledková listina'!$D:$D,0)),"",INDEX('3k - Výsledková listina'!$G:$H,MATCH($B86,'3k - Výsledková listina'!$D:$D,0),2))</f>
        <v/>
      </c>
      <c r="G86" s="56" t="str">
        <f>IF(ISNA(MATCH($B86,'3k - Výsledková listina'!$M:$M,0)),"",INDEX('3k - Výsledková listina'!$P:$Q,MATCH($B86,'3k - Výsledková listina'!$M:$M,0),1))</f>
        <v/>
      </c>
      <c r="H86" s="56" t="str">
        <f>IF(ISNA(MATCH($B86,'3k - Výsledková listina'!$M:$M,0)),"",INDEX('3k - Výsledková listina'!$P:$Q,MATCH($B86,'3k - Výsledková listina'!$M:$M,0),2))</f>
        <v/>
      </c>
      <c r="I86" s="56">
        <f t="shared" si="10"/>
        <v>0</v>
      </c>
      <c r="J86" s="20" t="str">
        <f t="shared" si="11"/>
        <v/>
      </c>
      <c r="K86" s="20" t="str">
        <f t="shared" si="12"/>
        <v/>
      </c>
      <c r="L86" s="58" t="str">
        <f t="shared" si="13"/>
        <v/>
      </c>
      <c r="N86">
        <f t="shared" si="14"/>
        <v>1</v>
      </c>
    </row>
    <row r="87" spans="1:14" x14ac:dyDescent="0.25">
      <c r="A87" s="118">
        <f>IF(Soupisky!H84&lt;&gt;"", Soupisky!H84, "")</f>
        <v>1745</v>
      </c>
      <c r="B87" s="118" t="str">
        <f>IF(Soupisky!I84&lt;&gt;"", Soupisky!I84, "")</f>
        <v>Jireček Miroslav</v>
      </c>
      <c r="C87" s="118" t="str">
        <f>IF(Soupisky!J84&lt;&gt;"", Soupisky!J84, "")</f>
        <v>M</v>
      </c>
      <c r="D87" s="119" t="str">
        <f>IF(AND(A87&lt;&gt;"", Soupisky!E84 &lt;&gt; ""), Soupisky!E84, "")</f>
        <v>RSK LIPANI MIVARDI Třebechovice pod Orebem</v>
      </c>
      <c r="E87" s="56" t="str">
        <f>IF(ISNA(MATCH($B87,'3k - Výsledková listina'!$D:$D,0)),"",INDEX('3k - Výsledková listina'!$G:$H,MATCH($B87,'3k - Výsledková listina'!$D:$D,0),1))</f>
        <v/>
      </c>
      <c r="F87" s="57" t="str">
        <f>IF(ISNA(MATCH($B87,'3k - Výsledková listina'!$D:$D,0)),"",INDEX('3k - Výsledková listina'!$G:$H,MATCH($B87,'3k - Výsledková listina'!$D:$D,0),2))</f>
        <v/>
      </c>
      <c r="G87" s="56" t="str">
        <f>IF(ISNA(MATCH($B87,'3k - Výsledková listina'!$M:$M,0)),"",INDEX('3k - Výsledková listina'!$P:$Q,MATCH($B87,'3k - Výsledková listina'!$M:$M,0),1))</f>
        <v/>
      </c>
      <c r="H87" s="56" t="str">
        <f>IF(ISNA(MATCH($B87,'3k - Výsledková listina'!$M:$M,0)),"",INDEX('3k - Výsledková listina'!$P:$Q,MATCH($B87,'3k - Výsledková listina'!$M:$M,0),2))</f>
        <v/>
      </c>
      <c r="I87" s="56">
        <f t="shared" si="10"/>
        <v>0</v>
      </c>
      <c r="J87" s="20" t="str">
        <f t="shared" si="11"/>
        <v/>
      </c>
      <c r="K87" s="20" t="str">
        <f t="shared" si="12"/>
        <v/>
      </c>
      <c r="L87" s="58" t="str">
        <f t="shared" si="13"/>
        <v/>
      </c>
      <c r="N87">
        <f t="shared" si="14"/>
        <v>1</v>
      </c>
    </row>
    <row r="88" spans="1:14" x14ac:dyDescent="0.25">
      <c r="A88" s="118">
        <f>IF(Soupisky!H85&lt;&gt;"", Soupisky!H85, "")</f>
        <v>788</v>
      </c>
      <c r="B88" s="118" t="str">
        <f>IF(Soupisky!I85&lt;&gt;"", Soupisky!I85, "")</f>
        <v>Slezák Pavel</v>
      </c>
      <c r="C88" s="118" t="str">
        <f>IF(Soupisky!J85&lt;&gt;"", Soupisky!J85, "")</f>
        <v>M</v>
      </c>
      <c r="D88" s="119" t="str">
        <f>IF(AND(A88&lt;&gt;"", Soupisky!E85 &lt;&gt; ""), Soupisky!E85, "")</f>
        <v>RSK LIPANI MIVARDI Třebechovice pod Orebem</v>
      </c>
      <c r="E88" s="56" t="str">
        <f>IF(ISNA(MATCH($B88,'3k - Výsledková listina'!$D:$D,0)),"",INDEX('3k - Výsledková listina'!$G:$H,MATCH($B88,'3k - Výsledková listina'!$D:$D,0),1))</f>
        <v/>
      </c>
      <c r="F88" s="57" t="str">
        <f>IF(ISNA(MATCH($B88,'3k - Výsledková listina'!$D:$D,0)),"",INDEX('3k - Výsledková listina'!$G:$H,MATCH($B88,'3k - Výsledková listina'!$D:$D,0),2))</f>
        <v/>
      </c>
      <c r="G88" s="56" t="str">
        <f>IF(ISNA(MATCH($B88,'3k - Výsledková listina'!$M:$M,0)),"",INDEX('3k - Výsledková listina'!$P:$Q,MATCH($B88,'3k - Výsledková listina'!$M:$M,0),1))</f>
        <v/>
      </c>
      <c r="H88" s="56" t="str">
        <f>IF(ISNA(MATCH($B88,'3k - Výsledková listina'!$M:$M,0)),"",INDEX('3k - Výsledková listina'!$P:$Q,MATCH($B88,'3k - Výsledková listina'!$M:$M,0),2))</f>
        <v/>
      </c>
      <c r="I88" s="56">
        <f t="shared" si="10"/>
        <v>0</v>
      </c>
      <c r="J88" s="20" t="str">
        <f t="shared" si="11"/>
        <v/>
      </c>
      <c r="K88" s="20" t="str">
        <f t="shared" si="12"/>
        <v/>
      </c>
      <c r="L88" s="58" t="str">
        <f t="shared" si="13"/>
        <v/>
      </c>
      <c r="N88">
        <f t="shared" si="14"/>
        <v>1</v>
      </c>
    </row>
    <row r="89" spans="1:14" x14ac:dyDescent="0.25">
      <c r="A89" s="118">
        <f>IF(Soupisky!H86&lt;&gt;"", Soupisky!H86, "")</f>
        <v>1620</v>
      </c>
      <c r="B89" s="118" t="str">
        <f>IF(Soupisky!I86&lt;&gt;"", Soupisky!I86, "")</f>
        <v>Kubík Marcel</v>
      </c>
      <c r="C89" s="118" t="str">
        <f>IF(Soupisky!J86&lt;&gt;"", Soupisky!J86, "")</f>
        <v>M</v>
      </c>
      <c r="D89" s="119" t="str">
        <f>IF(AND(A89&lt;&gt;"", Soupisky!E86 &lt;&gt; ""), Soupisky!E86, "")</f>
        <v>RSK LIPANI MIVARDI Třebechovice pod Orebem</v>
      </c>
      <c r="E89" s="56" t="str">
        <f>IF(ISNA(MATCH($B89,'3k - Výsledková listina'!$D:$D,0)),"",INDEX('3k - Výsledková listina'!$G:$H,MATCH($B89,'3k - Výsledková listina'!$D:$D,0),1))</f>
        <v/>
      </c>
      <c r="F89" s="57" t="str">
        <f>IF(ISNA(MATCH($B89,'3k - Výsledková listina'!$D:$D,0)),"",INDEX('3k - Výsledková listina'!$G:$H,MATCH($B89,'3k - Výsledková listina'!$D:$D,0),2))</f>
        <v/>
      </c>
      <c r="G89" s="56" t="str">
        <f>IF(ISNA(MATCH($B89,'3k - Výsledková listina'!$M:$M,0)),"",INDEX('3k - Výsledková listina'!$P:$Q,MATCH($B89,'3k - Výsledková listina'!$M:$M,0),1))</f>
        <v/>
      </c>
      <c r="H89" s="56" t="str">
        <f>IF(ISNA(MATCH($B89,'3k - Výsledková listina'!$M:$M,0)),"",INDEX('3k - Výsledková listina'!$P:$Q,MATCH($B89,'3k - Výsledková listina'!$M:$M,0),2))</f>
        <v/>
      </c>
      <c r="I89" s="56">
        <f t="shared" si="10"/>
        <v>0</v>
      </c>
      <c r="J89" s="20" t="str">
        <f t="shared" si="11"/>
        <v/>
      </c>
      <c r="K89" s="20" t="str">
        <f t="shared" si="12"/>
        <v/>
      </c>
      <c r="L89" s="58" t="str">
        <f t="shared" si="13"/>
        <v/>
      </c>
      <c r="N89">
        <f t="shared" si="14"/>
        <v>1</v>
      </c>
    </row>
    <row r="90" spans="1:14" x14ac:dyDescent="0.25">
      <c r="A90" s="118">
        <f>IF(Soupisky!H87&lt;&gt;"", Soupisky!H87, "")</f>
        <v>1619</v>
      </c>
      <c r="B90" s="118" t="str">
        <f>IF(Soupisky!I87&lt;&gt;"", Soupisky!I87, "")</f>
        <v>Chmelař Lubomír</v>
      </c>
      <c r="C90" s="118" t="str">
        <f>IF(Soupisky!J87&lt;&gt;"", Soupisky!J87, "")</f>
        <v>M</v>
      </c>
      <c r="D90" s="119" t="str">
        <f>IF(AND(A90&lt;&gt;"", Soupisky!E87 &lt;&gt; ""), Soupisky!E87, "")</f>
        <v>RSK LIPANI MIVARDI Třebechovice pod Orebem</v>
      </c>
      <c r="E90" s="56" t="str">
        <f>IF(ISNA(MATCH($B90,'3k - Výsledková listina'!$D:$D,0)),"",INDEX('3k - Výsledková listina'!$G:$H,MATCH($B90,'3k - Výsledková listina'!$D:$D,0),1))</f>
        <v/>
      </c>
      <c r="F90" s="57" t="str">
        <f>IF(ISNA(MATCH($B90,'3k - Výsledková listina'!$D:$D,0)),"",INDEX('3k - Výsledková listina'!$G:$H,MATCH($B90,'3k - Výsledková listina'!$D:$D,0),2))</f>
        <v/>
      </c>
      <c r="G90" s="56" t="str">
        <f>IF(ISNA(MATCH($B90,'3k - Výsledková listina'!$M:$M,0)),"",INDEX('3k - Výsledková listina'!$P:$Q,MATCH($B90,'3k - Výsledková listina'!$M:$M,0),1))</f>
        <v/>
      </c>
      <c r="H90" s="56" t="str">
        <f>IF(ISNA(MATCH($B90,'3k - Výsledková listina'!$M:$M,0)),"",INDEX('3k - Výsledková listina'!$P:$Q,MATCH($B90,'3k - Výsledková listina'!$M:$M,0),2))</f>
        <v/>
      </c>
      <c r="I90" s="56">
        <f t="shared" si="10"/>
        <v>0</v>
      </c>
      <c r="J90" s="20" t="str">
        <f t="shared" si="11"/>
        <v/>
      </c>
      <c r="K90" s="20" t="str">
        <f t="shared" si="12"/>
        <v/>
      </c>
      <c r="L90" s="58" t="str">
        <f t="shared" si="13"/>
        <v/>
      </c>
      <c r="N90">
        <f t="shared" si="14"/>
        <v>1</v>
      </c>
    </row>
    <row r="91" spans="1:14" x14ac:dyDescent="0.25">
      <c r="A91" s="118">
        <f>IF(Soupisky!H88&lt;&gt;"", Soupisky!H88, "")</f>
        <v>1804</v>
      </c>
      <c r="B91" s="118" t="str">
        <f>IF(Soupisky!I88&lt;&gt;"", Soupisky!I88, "")</f>
        <v>Veselý Jan</v>
      </c>
      <c r="C91" s="118" t="str">
        <f>IF(Soupisky!J88&lt;&gt;"", Soupisky!J88, "")</f>
        <v>M</v>
      </c>
      <c r="D91" s="119" t="str">
        <f>IF(AND(A91&lt;&gt;"", Soupisky!E88 &lt;&gt; ""), Soupisky!E88, "")</f>
        <v>RSK LIPANI MIVARDI Třebechovice pod Orebem</v>
      </c>
      <c r="E91" s="56" t="str">
        <f>IF(ISNA(MATCH($B91,'3k - Výsledková listina'!$D:$D,0)),"",INDEX('3k - Výsledková listina'!$G:$H,MATCH($B91,'3k - Výsledková listina'!$D:$D,0),1))</f>
        <v/>
      </c>
      <c r="F91" s="57" t="str">
        <f>IF(ISNA(MATCH($B91,'3k - Výsledková listina'!$D:$D,0)),"",INDEX('3k - Výsledková listina'!$G:$H,MATCH($B91,'3k - Výsledková listina'!$D:$D,0),2))</f>
        <v/>
      </c>
      <c r="G91" s="56" t="str">
        <f>IF(ISNA(MATCH($B91,'3k - Výsledková listina'!$M:$M,0)),"",INDEX('3k - Výsledková listina'!$P:$Q,MATCH($B91,'3k - Výsledková listina'!$M:$M,0),1))</f>
        <v/>
      </c>
      <c r="H91" s="56" t="str">
        <f>IF(ISNA(MATCH($B91,'3k - Výsledková listina'!$M:$M,0)),"",INDEX('3k - Výsledková listina'!$P:$Q,MATCH($B91,'3k - Výsledková listina'!$M:$M,0),2))</f>
        <v/>
      </c>
      <c r="I91" s="56">
        <f t="shared" si="10"/>
        <v>0</v>
      </c>
      <c r="J91" s="20" t="str">
        <f t="shared" si="11"/>
        <v/>
      </c>
      <c r="K91" s="20" t="str">
        <f t="shared" si="12"/>
        <v/>
      </c>
      <c r="L91" s="58" t="str">
        <f t="shared" si="13"/>
        <v/>
      </c>
      <c r="N91">
        <f t="shared" si="14"/>
        <v>1</v>
      </c>
    </row>
    <row r="92" spans="1:14" x14ac:dyDescent="0.25">
      <c r="A92" s="118" t="str">
        <f>IF(Soupisky!H89&lt;&gt;"", Soupisky!H89, "")</f>
        <v/>
      </c>
      <c r="B92" s="118" t="str">
        <f>IF(Soupisky!I89&lt;&gt;"", Soupisky!I89, "")</f>
        <v/>
      </c>
      <c r="C92" s="118" t="str">
        <f>IF(Soupisky!J89&lt;&gt;"", Soupisky!J89, "")</f>
        <v/>
      </c>
      <c r="D92" s="119" t="str">
        <f>IF(AND(A92&lt;&gt;"", Soupisky!E89 &lt;&gt; ""), Soupisky!E89, "")</f>
        <v/>
      </c>
      <c r="E92" s="56" t="str">
        <f>IF(ISNA(MATCH($B92,'3k - Výsledková listina'!$D:$D,0)),"",INDEX('3k - Výsledková listina'!$G:$H,MATCH($B92,'3k - Výsledková listina'!$D:$D,0),1))</f>
        <v/>
      </c>
      <c r="F92" s="57" t="str">
        <f>IF(ISNA(MATCH($B92,'3k - Výsledková listina'!$D:$D,0)),"",INDEX('3k - Výsledková listina'!$G:$H,MATCH($B92,'3k - Výsledková listina'!$D:$D,0),2))</f>
        <v/>
      </c>
      <c r="G92" s="56" t="str">
        <f>IF(ISNA(MATCH($B92,'3k - Výsledková listina'!$M:$M,0)),"",INDEX('3k - Výsledková listina'!$P:$Q,MATCH($B92,'3k - Výsledková listina'!$M:$M,0),1))</f>
        <v/>
      </c>
      <c r="H92" s="56" t="str">
        <f>IF(ISNA(MATCH($B92,'3k - Výsledková listina'!$M:$M,0)),"",INDEX('3k - Výsledková listina'!$P:$Q,MATCH($B92,'3k - Výsledková listina'!$M:$M,0),2))</f>
        <v/>
      </c>
      <c r="I92" s="56" t="str">
        <f t="shared" si="10"/>
        <v/>
      </c>
      <c r="J92" s="20" t="str">
        <f t="shared" si="11"/>
        <v/>
      </c>
      <c r="K92" s="20" t="str">
        <f t="shared" si="12"/>
        <v/>
      </c>
      <c r="L92" s="58" t="str">
        <f t="shared" si="13"/>
        <v/>
      </c>
      <c r="N92">
        <f t="shared" si="14"/>
        <v>0</v>
      </c>
    </row>
    <row r="93" spans="1:14" x14ac:dyDescent="0.25">
      <c r="A93" s="118" t="str">
        <f>IF(Soupisky!H90&lt;&gt;"", Soupisky!H90, "")</f>
        <v/>
      </c>
      <c r="B93" s="118" t="str">
        <f>IF(Soupisky!I90&lt;&gt;"", Soupisky!I90, "")</f>
        <v/>
      </c>
      <c r="C93" s="118" t="str">
        <f>IF(Soupisky!J90&lt;&gt;"", Soupisky!J90, "")</f>
        <v/>
      </c>
      <c r="D93" s="119" t="str">
        <f>IF(AND(A93&lt;&gt;"", Soupisky!E90 &lt;&gt; ""), Soupisky!E90, "")</f>
        <v/>
      </c>
      <c r="E93" s="56" t="str">
        <f>IF(ISNA(MATCH($B93,'3k - Výsledková listina'!$D:$D,0)),"",INDEX('3k - Výsledková listina'!$G:$H,MATCH($B93,'3k - Výsledková listina'!$D:$D,0),1))</f>
        <v/>
      </c>
      <c r="F93" s="57" t="str">
        <f>IF(ISNA(MATCH($B93,'3k - Výsledková listina'!$D:$D,0)),"",INDEX('3k - Výsledková listina'!$G:$H,MATCH($B93,'3k - Výsledková listina'!$D:$D,0),2))</f>
        <v/>
      </c>
      <c r="G93" s="56" t="str">
        <f>IF(ISNA(MATCH($B93,'3k - Výsledková listina'!$M:$M,0)),"",INDEX('3k - Výsledková listina'!$P:$Q,MATCH($B93,'3k - Výsledková listina'!$M:$M,0),1))</f>
        <v/>
      </c>
      <c r="H93" s="56" t="str">
        <f>IF(ISNA(MATCH($B93,'3k - Výsledková listina'!$M:$M,0)),"",INDEX('3k - Výsledková listina'!$P:$Q,MATCH($B93,'3k - Výsledková listina'!$M:$M,0),2))</f>
        <v/>
      </c>
      <c r="I93" s="56" t="str">
        <f t="shared" si="10"/>
        <v/>
      </c>
      <c r="J93" s="20" t="str">
        <f t="shared" si="11"/>
        <v/>
      </c>
      <c r="K93" s="20" t="str">
        <f t="shared" si="12"/>
        <v/>
      </c>
      <c r="L93" s="58" t="str">
        <f t="shared" si="13"/>
        <v/>
      </c>
      <c r="N93">
        <f t="shared" si="14"/>
        <v>0</v>
      </c>
    </row>
    <row r="94" spans="1:14" x14ac:dyDescent="0.25">
      <c r="A94" s="118" t="str">
        <f>IF(Soupisky!H91&lt;&gt;"", Soupisky!H91, "")</f>
        <v/>
      </c>
      <c r="B94" s="118" t="str">
        <f>IF(Soupisky!I91&lt;&gt;"", Soupisky!I91, "")</f>
        <v/>
      </c>
      <c r="C94" s="118" t="str">
        <f>IF(Soupisky!J91&lt;&gt;"", Soupisky!J91, "")</f>
        <v/>
      </c>
      <c r="D94" s="119" t="str">
        <f>IF(AND(A94&lt;&gt;"", Soupisky!E91 &lt;&gt; ""), Soupisky!E91, "")</f>
        <v/>
      </c>
      <c r="E94" s="56" t="str">
        <f>IF(ISNA(MATCH($B94,'3k - Výsledková listina'!$D:$D,0)),"",INDEX('3k - Výsledková listina'!$G:$H,MATCH($B94,'3k - Výsledková listina'!$D:$D,0),1))</f>
        <v/>
      </c>
      <c r="F94" s="57" t="str">
        <f>IF(ISNA(MATCH($B94,'3k - Výsledková listina'!$D:$D,0)),"",INDEX('3k - Výsledková listina'!$G:$H,MATCH($B94,'3k - Výsledková listina'!$D:$D,0),2))</f>
        <v/>
      </c>
      <c r="G94" s="56" t="str">
        <f>IF(ISNA(MATCH($B94,'3k - Výsledková listina'!$M:$M,0)),"",INDEX('3k - Výsledková listina'!$P:$Q,MATCH($B94,'3k - Výsledková listina'!$M:$M,0),1))</f>
        <v/>
      </c>
      <c r="H94" s="56" t="str">
        <f>IF(ISNA(MATCH($B94,'3k - Výsledková listina'!$M:$M,0)),"",INDEX('3k - Výsledková listina'!$P:$Q,MATCH($B94,'3k - Výsledková listina'!$M:$M,0),2))</f>
        <v/>
      </c>
      <c r="I94" s="56" t="str">
        <f t="shared" si="10"/>
        <v/>
      </c>
      <c r="J94" s="20" t="str">
        <f t="shared" si="11"/>
        <v/>
      </c>
      <c r="K94" s="20" t="str">
        <f t="shared" si="12"/>
        <v/>
      </c>
      <c r="L94" s="58" t="str">
        <f t="shared" si="13"/>
        <v/>
      </c>
      <c r="N94">
        <f t="shared" si="14"/>
        <v>0</v>
      </c>
    </row>
    <row r="95" spans="1:14" x14ac:dyDescent="0.25">
      <c r="A95" s="118" t="str">
        <f>IF(Soupisky!H92&lt;&gt;"", Soupisky!H92, "")</f>
        <v/>
      </c>
      <c r="B95" s="118" t="str">
        <f>IF(Soupisky!I92&lt;&gt;"", Soupisky!I92, "")</f>
        <v/>
      </c>
      <c r="C95" s="118" t="str">
        <f>IF(Soupisky!J92&lt;&gt;"", Soupisky!J92, "")</f>
        <v/>
      </c>
      <c r="D95" s="119" t="str">
        <f>IF(AND(A95&lt;&gt;"", Soupisky!E92 &lt;&gt; ""), Soupisky!E92, "")</f>
        <v/>
      </c>
      <c r="E95" s="56" t="str">
        <f>IF(ISNA(MATCH($B95,'3k - Výsledková listina'!$D:$D,0)),"",INDEX('3k - Výsledková listina'!$G:$H,MATCH($B95,'3k - Výsledková listina'!$D:$D,0),1))</f>
        <v/>
      </c>
      <c r="F95" s="57" t="str">
        <f>IF(ISNA(MATCH($B95,'3k - Výsledková listina'!$D:$D,0)),"",INDEX('3k - Výsledková listina'!$G:$H,MATCH($B95,'3k - Výsledková listina'!$D:$D,0),2))</f>
        <v/>
      </c>
      <c r="G95" s="56" t="str">
        <f>IF(ISNA(MATCH($B95,'3k - Výsledková listina'!$M:$M,0)),"",INDEX('3k - Výsledková listina'!$P:$Q,MATCH($B95,'3k - Výsledková listina'!$M:$M,0),1))</f>
        <v/>
      </c>
      <c r="H95" s="56" t="str">
        <f>IF(ISNA(MATCH($B95,'3k - Výsledková listina'!$M:$M,0)),"",INDEX('3k - Výsledková listina'!$P:$Q,MATCH($B95,'3k - Výsledková listina'!$M:$M,0),2))</f>
        <v/>
      </c>
      <c r="I95" s="56" t="str">
        <f t="shared" si="10"/>
        <v/>
      </c>
      <c r="J95" s="20" t="str">
        <f t="shared" si="11"/>
        <v/>
      </c>
      <c r="K95" s="20" t="str">
        <f t="shared" si="12"/>
        <v/>
      </c>
      <c r="L95" s="58" t="str">
        <f t="shared" si="13"/>
        <v/>
      </c>
      <c r="N95">
        <f t="shared" si="14"/>
        <v>0</v>
      </c>
    </row>
    <row r="96" spans="1:14" x14ac:dyDescent="0.25">
      <c r="A96" s="118" t="str">
        <f>IF(Soupisky!H93&lt;&gt;"", Soupisky!H93, "")</f>
        <v/>
      </c>
      <c r="B96" s="118" t="str">
        <f>IF(Soupisky!I93&lt;&gt;"", Soupisky!I93, "")</f>
        <v/>
      </c>
      <c r="C96" s="118" t="str">
        <f>IF(Soupisky!J93&lt;&gt;"", Soupisky!J93, "")</f>
        <v/>
      </c>
      <c r="D96" s="119" t="str">
        <f>IF(AND(A96&lt;&gt;"", Soupisky!E93 &lt;&gt; ""), Soupisky!E93, "")</f>
        <v/>
      </c>
      <c r="E96" s="56" t="str">
        <f>IF(ISNA(MATCH($B96,'3k - Výsledková listina'!$D:$D,0)),"",INDEX('3k - Výsledková listina'!$G:$H,MATCH($B96,'3k - Výsledková listina'!$D:$D,0),1))</f>
        <v/>
      </c>
      <c r="F96" s="57" t="str">
        <f>IF(ISNA(MATCH($B96,'3k - Výsledková listina'!$D:$D,0)),"",INDEX('3k - Výsledková listina'!$G:$H,MATCH($B96,'3k - Výsledková listina'!$D:$D,0),2))</f>
        <v/>
      </c>
      <c r="G96" s="56" t="str">
        <f>IF(ISNA(MATCH($B96,'3k - Výsledková listina'!$M:$M,0)),"",INDEX('3k - Výsledková listina'!$P:$Q,MATCH($B96,'3k - Výsledková listina'!$M:$M,0),1))</f>
        <v/>
      </c>
      <c r="H96" s="56" t="str">
        <f>IF(ISNA(MATCH($B96,'3k - Výsledková listina'!$M:$M,0)),"",INDEX('3k - Výsledková listina'!$P:$Q,MATCH($B96,'3k - Výsledková listina'!$M:$M,0),2))</f>
        <v/>
      </c>
      <c r="I96" s="56" t="str">
        <f t="shared" si="10"/>
        <v/>
      </c>
      <c r="J96" s="20" t="str">
        <f t="shared" si="11"/>
        <v/>
      </c>
      <c r="K96" s="20" t="str">
        <f t="shared" si="12"/>
        <v/>
      </c>
      <c r="L96" s="58" t="str">
        <f t="shared" si="13"/>
        <v/>
      </c>
      <c r="N96">
        <f t="shared" si="14"/>
        <v>0</v>
      </c>
    </row>
    <row r="97" spans="1:14" x14ac:dyDescent="0.25">
      <c r="A97" s="118">
        <f>IF(Soupisky!H94&lt;&gt;"", Soupisky!H94, "")</f>
        <v>28</v>
      </c>
      <c r="B97" s="118" t="str">
        <f>IF(Soupisky!I94&lt;&gt;"", Soupisky!I94, "")</f>
        <v>Prášek Pavel</v>
      </c>
      <c r="C97" s="118" t="str">
        <f>IF(Soupisky!J94&lt;&gt;"", Soupisky!J94, "")</f>
        <v>M</v>
      </c>
      <c r="D97" s="119" t="str">
        <f>IF(AND(A97&lt;&gt;"", Soupisky!E94 &lt;&gt; ""), Soupisky!E94, "")</f>
        <v>MO ČRS Jindřichův Hradec „A“</v>
      </c>
      <c r="E97" s="56" t="str">
        <f>IF(ISNA(MATCH($B97,'3k - Výsledková listina'!$D:$D,0)),"",INDEX('3k - Výsledková listina'!$G:$H,MATCH($B97,'3k - Výsledková listina'!$D:$D,0),1))</f>
        <v/>
      </c>
      <c r="F97" s="57" t="str">
        <f>IF(ISNA(MATCH($B97,'3k - Výsledková listina'!$D:$D,0)),"",INDEX('3k - Výsledková listina'!$G:$H,MATCH($B97,'3k - Výsledková listina'!$D:$D,0),2))</f>
        <v/>
      </c>
      <c r="G97" s="56" t="str">
        <f>IF(ISNA(MATCH($B97,'3k - Výsledková listina'!$M:$M,0)),"",INDEX('3k - Výsledková listina'!$P:$Q,MATCH($B97,'3k - Výsledková listina'!$M:$M,0),1))</f>
        <v/>
      </c>
      <c r="H97" s="56" t="str">
        <f>IF(ISNA(MATCH($B97,'3k - Výsledková listina'!$M:$M,0)),"",INDEX('3k - Výsledková listina'!$P:$Q,MATCH($B97,'3k - Výsledková listina'!$M:$M,0),2))</f>
        <v/>
      </c>
      <c r="I97" s="56">
        <f t="shared" si="10"/>
        <v>0</v>
      </c>
      <c r="J97" s="20" t="str">
        <f t="shared" si="11"/>
        <v/>
      </c>
      <c r="K97" s="20" t="str">
        <f t="shared" si="12"/>
        <v/>
      </c>
      <c r="L97" s="58" t="str">
        <f t="shared" si="13"/>
        <v/>
      </c>
      <c r="N97">
        <f t="shared" si="14"/>
        <v>1</v>
      </c>
    </row>
    <row r="98" spans="1:14" x14ac:dyDescent="0.25">
      <c r="A98" s="118">
        <f>IF(Soupisky!H95&lt;&gt;"", Soupisky!H95, "")</f>
        <v>19</v>
      </c>
      <c r="B98" s="118" t="str">
        <f>IF(Soupisky!I95&lt;&gt;"", Soupisky!I95, "")</f>
        <v>Heřmánek Tomáš</v>
      </c>
      <c r="C98" s="118" t="str">
        <f>IF(Soupisky!J95&lt;&gt;"", Soupisky!J95, "")</f>
        <v>M</v>
      </c>
      <c r="D98" s="119" t="str">
        <f>IF(AND(A98&lt;&gt;"", Soupisky!E95 &lt;&gt; ""), Soupisky!E95, "")</f>
        <v>MO ČRS Jindřichův Hradec „A“</v>
      </c>
      <c r="E98" s="56" t="str">
        <f>IF(ISNA(MATCH($B98,'3k - Výsledková listina'!$D:$D,0)),"",INDEX('3k - Výsledková listina'!$G:$H,MATCH($B98,'3k - Výsledková listina'!$D:$D,0),1))</f>
        <v/>
      </c>
      <c r="F98" s="57" t="str">
        <f>IF(ISNA(MATCH($B98,'3k - Výsledková listina'!$D:$D,0)),"",INDEX('3k - Výsledková listina'!$G:$H,MATCH($B98,'3k - Výsledková listina'!$D:$D,0),2))</f>
        <v/>
      </c>
      <c r="G98" s="56" t="str">
        <f>IF(ISNA(MATCH($B98,'3k - Výsledková listina'!$M:$M,0)),"",INDEX('3k - Výsledková listina'!$P:$Q,MATCH($B98,'3k - Výsledková listina'!$M:$M,0),1))</f>
        <v/>
      </c>
      <c r="H98" s="56" t="str">
        <f>IF(ISNA(MATCH($B98,'3k - Výsledková listina'!$M:$M,0)),"",INDEX('3k - Výsledková listina'!$P:$Q,MATCH($B98,'3k - Výsledková listina'!$M:$M,0),2))</f>
        <v/>
      </c>
      <c r="I98" s="56">
        <f t="shared" si="10"/>
        <v>0</v>
      </c>
      <c r="J98" s="171" t="str">
        <f t="shared" si="11"/>
        <v/>
      </c>
      <c r="K98" s="20" t="str">
        <f t="shared" si="12"/>
        <v/>
      </c>
      <c r="L98" s="58" t="str">
        <f t="shared" si="13"/>
        <v/>
      </c>
      <c r="N98">
        <f t="shared" si="14"/>
        <v>1</v>
      </c>
    </row>
    <row r="99" spans="1:14" x14ac:dyDescent="0.25">
      <c r="A99" s="118">
        <f>IF(Soupisky!H96&lt;&gt;"", Soupisky!H96, "")</f>
        <v>21</v>
      </c>
      <c r="B99" s="118" t="str">
        <f>IF(Soupisky!I96&lt;&gt;"", Soupisky!I96, "")</f>
        <v>Ing. Kostka Jaroslav</v>
      </c>
      <c r="C99" s="118" t="str">
        <f>IF(Soupisky!J96&lt;&gt;"", Soupisky!J96, "")</f>
        <v>M</v>
      </c>
      <c r="D99" s="119" t="str">
        <f>IF(AND(A99&lt;&gt;"", Soupisky!E96 &lt;&gt; ""), Soupisky!E96, "")</f>
        <v>MO ČRS Jindřichův Hradec „A“</v>
      </c>
      <c r="E99" s="56" t="str">
        <f>IF(ISNA(MATCH($B99,'3k - Výsledková listina'!$D:$D,0)),"",INDEX('3k - Výsledková listina'!$G:$H,MATCH($B99,'3k - Výsledková listina'!$D:$D,0),1))</f>
        <v/>
      </c>
      <c r="F99" s="57" t="str">
        <f>IF(ISNA(MATCH($B99,'3k - Výsledková listina'!$D:$D,0)),"",INDEX('3k - Výsledková listina'!$G:$H,MATCH($B99,'3k - Výsledková listina'!$D:$D,0),2))</f>
        <v/>
      </c>
      <c r="G99" s="56" t="str">
        <f>IF(ISNA(MATCH($B99,'3k - Výsledková listina'!$M:$M,0)),"",INDEX('3k - Výsledková listina'!$P:$Q,MATCH($B99,'3k - Výsledková listina'!$M:$M,0),1))</f>
        <v/>
      </c>
      <c r="H99" s="56" t="str">
        <f>IF(ISNA(MATCH($B99,'3k - Výsledková listina'!$M:$M,0)),"",INDEX('3k - Výsledková listina'!$P:$Q,MATCH($B99,'3k - Výsledková listina'!$M:$M,0),2))</f>
        <v/>
      </c>
      <c r="I99" s="56">
        <f t="shared" si="10"/>
        <v>0</v>
      </c>
      <c r="J99" s="20" t="str">
        <f t="shared" si="11"/>
        <v/>
      </c>
      <c r="K99" s="20" t="str">
        <f t="shared" si="12"/>
        <v/>
      </c>
      <c r="L99" s="58" t="str">
        <f t="shared" si="13"/>
        <v/>
      </c>
      <c r="N99">
        <f t="shared" si="14"/>
        <v>1</v>
      </c>
    </row>
    <row r="100" spans="1:14" x14ac:dyDescent="0.25">
      <c r="A100" s="118">
        <f>IF(Soupisky!H97&lt;&gt;"", Soupisky!H97, "")</f>
        <v>1853</v>
      </c>
      <c r="B100" s="118" t="str">
        <f>IF(Soupisky!I97&lt;&gt;"", Soupisky!I97, "")</f>
        <v>Kostka Jan</v>
      </c>
      <c r="C100" s="118" t="str">
        <f>IF(Soupisky!J97&lt;&gt;"", Soupisky!J97, "")</f>
        <v>U25</v>
      </c>
      <c r="D100" s="119" t="str">
        <f>IF(AND(A100&lt;&gt;"", Soupisky!E97 &lt;&gt; ""), Soupisky!E97, "")</f>
        <v>MO ČRS Jindřichův Hradec „A“</v>
      </c>
      <c r="E100" s="56" t="str">
        <f>IF(ISNA(MATCH($B100,'3k - Výsledková listina'!$D:$D,0)),"",INDEX('3k - Výsledková listina'!$G:$H,MATCH($B100,'3k - Výsledková listina'!$D:$D,0),1))</f>
        <v/>
      </c>
      <c r="F100" s="57" t="str">
        <f>IF(ISNA(MATCH($B100,'3k - Výsledková listina'!$D:$D,0)),"",INDEX('3k - Výsledková listina'!$G:$H,MATCH($B100,'3k - Výsledková listina'!$D:$D,0),2))</f>
        <v/>
      </c>
      <c r="G100" s="56" t="str">
        <f>IF(ISNA(MATCH($B100,'3k - Výsledková listina'!$M:$M,0)),"",INDEX('3k - Výsledková listina'!$P:$Q,MATCH($B100,'3k - Výsledková listina'!$M:$M,0),1))</f>
        <v/>
      </c>
      <c r="H100" s="56" t="str">
        <f>IF(ISNA(MATCH($B100,'3k - Výsledková listina'!$M:$M,0)),"",INDEX('3k - Výsledková listina'!$P:$Q,MATCH($B100,'3k - Výsledková listina'!$M:$M,0),2))</f>
        <v/>
      </c>
      <c r="I100" s="56">
        <f t="shared" si="10"/>
        <v>0</v>
      </c>
      <c r="J100" s="171" t="str">
        <f t="shared" si="11"/>
        <v/>
      </c>
      <c r="K100" s="20" t="str">
        <f t="shared" si="12"/>
        <v/>
      </c>
      <c r="L100" s="58" t="str">
        <f t="shared" si="13"/>
        <v/>
      </c>
      <c r="N100">
        <f t="shared" si="14"/>
        <v>1</v>
      </c>
    </row>
    <row r="101" spans="1:14" x14ac:dyDescent="0.25">
      <c r="A101" s="118">
        <f>IF(Soupisky!H98&lt;&gt;"", Soupisky!H98, "")</f>
        <v>22</v>
      </c>
      <c r="B101" s="118" t="str">
        <f>IF(Soupisky!I98&lt;&gt;"", Soupisky!I98, "")</f>
        <v>Ing. Kostka Josef</v>
      </c>
      <c r="C101" s="118" t="str">
        <f>IF(Soupisky!J98&lt;&gt;"", Soupisky!J98, "")</f>
        <v>M</v>
      </c>
      <c r="D101" s="119" t="str">
        <f>IF(AND(A101&lt;&gt;"", Soupisky!E98 &lt;&gt; ""), Soupisky!E98, "")</f>
        <v>MO ČRS Jindřichův Hradec „A“</v>
      </c>
      <c r="E101" s="56" t="str">
        <f>IF(ISNA(MATCH($B101,'3k - Výsledková listina'!$D:$D,0)),"",INDEX('3k - Výsledková listina'!$G:$H,MATCH($B101,'3k - Výsledková listina'!$D:$D,0),1))</f>
        <v/>
      </c>
      <c r="F101" s="57" t="str">
        <f>IF(ISNA(MATCH($B101,'3k - Výsledková listina'!$D:$D,0)),"",INDEX('3k - Výsledková listina'!$G:$H,MATCH($B101,'3k - Výsledková listina'!$D:$D,0),2))</f>
        <v/>
      </c>
      <c r="G101" s="56" t="str">
        <f>IF(ISNA(MATCH($B101,'3k - Výsledková listina'!$M:$M,0)),"",INDEX('3k - Výsledková listina'!$P:$Q,MATCH($B101,'3k - Výsledková listina'!$M:$M,0),1))</f>
        <v/>
      </c>
      <c r="H101" s="56" t="str">
        <f>IF(ISNA(MATCH($B101,'3k - Výsledková listina'!$M:$M,0)),"",INDEX('3k - Výsledková listina'!$P:$Q,MATCH($B101,'3k - Výsledková listina'!$M:$M,0),2))</f>
        <v/>
      </c>
      <c r="I101" s="56">
        <f t="shared" si="10"/>
        <v>0</v>
      </c>
      <c r="J101" s="20" t="str">
        <f t="shared" si="11"/>
        <v/>
      </c>
      <c r="K101" s="20" t="str">
        <f t="shared" si="12"/>
        <v/>
      </c>
      <c r="L101" s="58" t="str">
        <f t="shared" si="13"/>
        <v/>
      </c>
      <c r="N101">
        <f t="shared" si="14"/>
        <v>1</v>
      </c>
    </row>
    <row r="102" spans="1:14" x14ac:dyDescent="0.25">
      <c r="A102" s="118">
        <f>IF(Soupisky!H99&lt;&gt;"", Soupisky!H99, "")</f>
        <v>35</v>
      </c>
      <c r="B102" s="118" t="str">
        <f>IF(Soupisky!I99&lt;&gt;"", Soupisky!I99, "")</f>
        <v>Žák Miloslav st.</v>
      </c>
      <c r="C102" s="118" t="str">
        <f>IF(Soupisky!J99&lt;&gt;"", Soupisky!J99, "")</f>
        <v>M</v>
      </c>
      <c r="D102" s="119" t="str">
        <f>IF(AND(A102&lt;&gt;"", Soupisky!E99 &lt;&gt; ""), Soupisky!E99, "")</f>
        <v>MO ČRS Jindřichův Hradec „A“</v>
      </c>
      <c r="E102" s="56" t="str">
        <f>IF(ISNA(MATCH($B102,'3k - Výsledková listina'!$D:$D,0)),"",INDEX('3k - Výsledková listina'!$G:$H,MATCH($B102,'3k - Výsledková listina'!$D:$D,0),1))</f>
        <v/>
      </c>
      <c r="F102" s="57" t="str">
        <f>IF(ISNA(MATCH($B102,'3k - Výsledková listina'!$D:$D,0)),"",INDEX('3k - Výsledková listina'!$G:$H,MATCH($B102,'3k - Výsledková listina'!$D:$D,0),2))</f>
        <v/>
      </c>
      <c r="G102" s="56" t="str">
        <f>IF(ISNA(MATCH($B102,'3k - Výsledková listina'!$M:$M,0)),"",INDEX('3k - Výsledková listina'!$P:$Q,MATCH($B102,'3k - Výsledková listina'!$M:$M,0),1))</f>
        <v/>
      </c>
      <c r="H102" s="56" t="str">
        <f>IF(ISNA(MATCH($B102,'3k - Výsledková listina'!$M:$M,0)),"",INDEX('3k - Výsledková listina'!$P:$Q,MATCH($B102,'3k - Výsledková listina'!$M:$M,0),2))</f>
        <v/>
      </c>
      <c r="I102" s="56">
        <f t="shared" ref="I102:I133" si="15">IF(B102="","",COUNT(F102,H102))</f>
        <v>0</v>
      </c>
      <c r="J102" s="20" t="str">
        <f t="shared" ref="J102:J133" si="16">IF(OR($I102=0, $I102=""),"",SUM(E102,G102))</f>
        <v/>
      </c>
      <c r="K102" s="20" t="str">
        <f t="shared" ref="K102:K133" si="17">IF(OR($I102=0, $I102=""),"",SUM(F102,H102))</f>
        <v/>
      </c>
      <c r="L102" s="58" t="str">
        <f t="shared" ref="L102:L133" si="18">IF(OR($I102=0, $I102=""), "",IF(ISTEXT(L101),1,L101+1))</f>
        <v/>
      </c>
      <c r="N102">
        <f t="shared" ref="N102:N133" si="19">IF(AND(A102&lt;&gt;"",A102&lt;&gt;0), 1, 0)</f>
        <v>1</v>
      </c>
    </row>
    <row r="103" spans="1:14" x14ac:dyDescent="0.25">
      <c r="A103" s="118">
        <f>IF(Soupisky!H100&lt;&gt;"", Soupisky!H100, "")</f>
        <v>3954</v>
      </c>
      <c r="B103" s="118" t="str">
        <f>IF(Soupisky!I100&lt;&gt;"", Soupisky!I100, "")</f>
        <v>Kejst Martin</v>
      </c>
      <c r="C103" s="118" t="str">
        <f>IF(Soupisky!J100&lt;&gt;"", Soupisky!J100, "")</f>
        <v>M</v>
      </c>
      <c r="D103" s="119" t="str">
        <f>IF(AND(A103&lt;&gt;"", Soupisky!E100 &lt;&gt; ""), Soupisky!E100, "")</f>
        <v>MO ČRS Jindřichův Hradec „A“</v>
      </c>
      <c r="E103" s="56" t="str">
        <f>IF(ISNA(MATCH($B103,'3k - Výsledková listina'!$D:$D,0)),"",INDEX('3k - Výsledková listina'!$G:$H,MATCH($B103,'3k - Výsledková listina'!$D:$D,0),1))</f>
        <v/>
      </c>
      <c r="F103" s="57" t="str">
        <f>IF(ISNA(MATCH($B103,'3k - Výsledková listina'!$D:$D,0)),"",INDEX('3k - Výsledková listina'!$G:$H,MATCH($B103,'3k - Výsledková listina'!$D:$D,0),2))</f>
        <v/>
      </c>
      <c r="G103" s="56" t="str">
        <f>IF(ISNA(MATCH($B103,'3k - Výsledková listina'!$M:$M,0)),"",INDEX('3k - Výsledková listina'!$P:$Q,MATCH($B103,'3k - Výsledková listina'!$M:$M,0),1))</f>
        <v/>
      </c>
      <c r="H103" s="56" t="str">
        <f>IF(ISNA(MATCH($B103,'3k - Výsledková listina'!$M:$M,0)),"",INDEX('3k - Výsledková listina'!$P:$Q,MATCH($B103,'3k - Výsledková listina'!$M:$M,0),2))</f>
        <v/>
      </c>
      <c r="I103" s="56">
        <f t="shared" si="15"/>
        <v>0</v>
      </c>
      <c r="J103" s="20" t="str">
        <f t="shared" si="16"/>
        <v/>
      </c>
      <c r="K103" s="20" t="str">
        <f t="shared" si="17"/>
        <v/>
      </c>
      <c r="L103" s="58" t="str">
        <f t="shared" si="18"/>
        <v/>
      </c>
      <c r="N103">
        <f t="shared" si="19"/>
        <v>1</v>
      </c>
    </row>
    <row r="104" spans="1:14" x14ac:dyDescent="0.25">
      <c r="A104" s="118">
        <f>IF(Soupisky!H101&lt;&gt;"", Soupisky!H101, "")</f>
        <v>10</v>
      </c>
      <c r="B104" s="118" t="str">
        <f>IF(Soupisky!I101&lt;&gt;"", Soupisky!I101, "")</f>
        <v>Adamec Václav DiS</v>
      </c>
      <c r="C104" s="118" t="str">
        <f>IF(Soupisky!J101&lt;&gt;"", Soupisky!J101, "")</f>
        <v>M</v>
      </c>
      <c r="D104" s="119" t="str">
        <f>IF(AND(A104&lt;&gt;"", Soupisky!E101 &lt;&gt; ""), Soupisky!E101, "")</f>
        <v>MO ČRS Jindřichův Hradec „A“</v>
      </c>
      <c r="E104" s="56" t="str">
        <f>IF(ISNA(MATCH($B104,'3k - Výsledková listina'!$D:$D,0)),"",INDEX('3k - Výsledková listina'!$G:$H,MATCH($B104,'3k - Výsledková listina'!$D:$D,0),1))</f>
        <v/>
      </c>
      <c r="F104" s="57" t="str">
        <f>IF(ISNA(MATCH($B104,'3k - Výsledková listina'!$D:$D,0)),"",INDEX('3k - Výsledková listina'!$G:$H,MATCH($B104,'3k - Výsledková listina'!$D:$D,0),2))</f>
        <v/>
      </c>
      <c r="G104" s="56" t="str">
        <f>IF(ISNA(MATCH($B104,'3k - Výsledková listina'!$M:$M,0)),"",INDEX('3k - Výsledková listina'!$P:$Q,MATCH($B104,'3k - Výsledková listina'!$M:$M,0),1))</f>
        <v/>
      </c>
      <c r="H104" s="56" t="str">
        <f>IF(ISNA(MATCH($B104,'3k - Výsledková listina'!$M:$M,0)),"",INDEX('3k - Výsledková listina'!$P:$Q,MATCH($B104,'3k - Výsledková listina'!$M:$M,0),2))</f>
        <v/>
      </c>
      <c r="I104" s="56">
        <f t="shared" si="15"/>
        <v>0</v>
      </c>
      <c r="J104" s="20" t="str">
        <f t="shared" si="16"/>
        <v/>
      </c>
      <c r="K104" s="20" t="str">
        <f t="shared" si="17"/>
        <v/>
      </c>
      <c r="L104" s="58" t="str">
        <f t="shared" si="18"/>
        <v/>
      </c>
      <c r="N104">
        <f t="shared" si="19"/>
        <v>1</v>
      </c>
    </row>
    <row r="105" spans="1:14" x14ac:dyDescent="0.25">
      <c r="A105" s="118">
        <f>IF(Soupisky!H102&lt;&gt;"", Soupisky!H102, "")</f>
        <v>37</v>
      </c>
      <c r="B105" s="118" t="str">
        <f>IF(Soupisky!I102&lt;&gt;"", Soupisky!I102, "")</f>
        <v>Kovařík Jaroslav ml.</v>
      </c>
      <c r="C105" s="118" t="str">
        <f>IF(Soupisky!J102&lt;&gt;"", Soupisky!J102, "")</f>
        <v>M</v>
      </c>
      <c r="D105" s="119" t="str">
        <f>IF(AND(A105&lt;&gt;"", Soupisky!E102 &lt;&gt; ""), Soupisky!E102, "")</f>
        <v>MO ČRS Jindřichův Hradec „A“</v>
      </c>
      <c r="E105" s="56" t="str">
        <f>IF(ISNA(MATCH($B105,'3k - Výsledková listina'!$D:$D,0)),"",INDEX('3k - Výsledková listina'!$G:$H,MATCH($B105,'3k - Výsledková listina'!$D:$D,0),1))</f>
        <v/>
      </c>
      <c r="F105" s="57" t="str">
        <f>IF(ISNA(MATCH($B105,'3k - Výsledková listina'!$D:$D,0)),"",INDEX('3k - Výsledková listina'!$G:$H,MATCH($B105,'3k - Výsledková listina'!$D:$D,0),2))</f>
        <v/>
      </c>
      <c r="G105" s="56" t="str">
        <f>IF(ISNA(MATCH($B105,'3k - Výsledková listina'!$M:$M,0)),"",INDEX('3k - Výsledková listina'!$P:$Q,MATCH($B105,'3k - Výsledková listina'!$M:$M,0),1))</f>
        <v/>
      </c>
      <c r="H105" s="56" t="str">
        <f>IF(ISNA(MATCH($B105,'3k - Výsledková listina'!$M:$M,0)),"",INDEX('3k - Výsledková listina'!$P:$Q,MATCH($B105,'3k - Výsledková listina'!$M:$M,0),2))</f>
        <v/>
      </c>
      <c r="I105" s="56">
        <f t="shared" si="15"/>
        <v>0</v>
      </c>
      <c r="J105" s="20" t="str">
        <f t="shared" si="16"/>
        <v/>
      </c>
      <c r="K105" s="20" t="str">
        <f t="shared" si="17"/>
        <v/>
      </c>
      <c r="L105" s="58" t="str">
        <f t="shared" si="18"/>
        <v/>
      </c>
      <c r="N105">
        <f t="shared" si="19"/>
        <v>1</v>
      </c>
    </row>
    <row r="106" spans="1:14" x14ac:dyDescent="0.25">
      <c r="A106" s="118">
        <f>IF(Soupisky!H103&lt;&gt;"", Soupisky!H103, "")</f>
        <v>39</v>
      </c>
      <c r="B106" s="118" t="str">
        <f>IF(Soupisky!I103&lt;&gt;"", Soupisky!I103, "")</f>
        <v>Pekař Jaroslav</v>
      </c>
      <c r="C106" s="118" t="str">
        <f>IF(Soupisky!J103&lt;&gt;"", Soupisky!J103, "")</f>
        <v>M</v>
      </c>
      <c r="D106" s="119" t="str">
        <f>IF(AND(A106&lt;&gt;"", Soupisky!E103 &lt;&gt; ""), Soupisky!E103, "")</f>
        <v>MO ČRS Jindřichův Hradec „A“</v>
      </c>
      <c r="E106" s="56" t="str">
        <f>IF(ISNA(MATCH($B106,'3k - Výsledková listina'!$D:$D,0)),"",INDEX('3k - Výsledková listina'!$G:$H,MATCH($B106,'3k - Výsledková listina'!$D:$D,0),1))</f>
        <v/>
      </c>
      <c r="F106" s="57" t="str">
        <f>IF(ISNA(MATCH($B106,'3k - Výsledková listina'!$D:$D,0)),"",INDEX('3k - Výsledková listina'!$G:$H,MATCH($B106,'3k - Výsledková listina'!$D:$D,0),2))</f>
        <v/>
      </c>
      <c r="G106" s="56" t="str">
        <f>IF(ISNA(MATCH($B106,'3k - Výsledková listina'!$M:$M,0)),"",INDEX('3k - Výsledková listina'!$P:$Q,MATCH($B106,'3k - Výsledková listina'!$M:$M,0),1))</f>
        <v/>
      </c>
      <c r="H106" s="56" t="str">
        <f>IF(ISNA(MATCH($B106,'3k - Výsledková listina'!$M:$M,0)),"",INDEX('3k - Výsledková listina'!$P:$Q,MATCH($B106,'3k - Výsledková listina'!$M:$M,0),2))</f>
        <v/>
      </c>
      <c r="I106" s="56">
        <f t="shared" si="15"/>
        <v>0</v>
      </c>
      <c r="J106" s="20" t="str">
        <f t="shared" si="16"/>
        <v/>
      </c>
      <c r="K106" s="20" t="str">
        <f t="shared" si="17"/>
        <v/>
      </c>
      <c r="L106" s="58" t="str">
        <f t="shared" si="18"/>
        <v/>
      </c>
      <c r="N106">
        <f t="shared" si="19"/>
        <v>1</v>
      </c>
    </row>
    <row r="107" spans="1:14" x14ac:dyDescent="0.25">
      <c r="A107" s="118" t="str">
        <f>IF(Soupisky!H104&lt;&gt;"", Soupisky!H104, "")</f>
        <v/>
      </c>
      <c r="B107" s="118" t="str">
        <f>IF(Soupisky!I104&lt;&gt;"", Soupisky!I104, "")</f>
        <v/>
      </c>
      <c r="C107" s="118" t="str">
        <f>IF(Soupisky!J104&lt;&gt;"", Soupisky!J104, "")</f>
        <v/>
      </c>
      <c r="D107" s="119" t="str">
        <f>IF(AND(A107&lt;&gt;"", Soupisky!E104 &lt;&gt; ""), Soupisky!E104, "")</f>
        <v/>
      </c>
      <c r="E107" s="56" t="str">
        <f>IF(ISNA(MATCH($B107,'3k - Výsledková listina'!$D:$D,0)),"",INDEX('3k - Výsledková listina'!$G:$H,MATCH($B107,'3k - Výsledková listina'!$D:$D,0),1))</f>
        <v/>
      </c>
      <c r="F107" s="57" t="str">
        <f>IF(ISNA(MATCH($B107,'3k - Výsledková listina'!$D:$D,0)),"",INDEX('3k - Výsledková listina'!$G:$H,MATCH($B107,'3k - Výsledková listina'!$D:$D,0),2))</f>
        <v/>
      </c>
      <c r="G107" s="56" t="str">
        <f>IF(ISNA(MATCH($B107,'3k - Výsledková listina'!$M:$M,0)),"",INDEX('3k - Výsledková listina'!$P:$Q,MATCH($B107,'3k - Výsledková listina'!$M:$M,0),1))</f>
        <v/>
      </c>
      <c r="H107" s="56" t="str">
        <f>IF(ISNA(MATCH($B107,'3k - Výsledková listina'!$M:$M,0)),"",INDEX('3k - Výsledková listina'!$P:$Q,MATCH($B107,'3k - Výsledková listina'!$M:$M,0),2))</f>
        <v/>
      </c>
      <c r="I107" s="56" t="str">
        <f t="shared" si="15"/>
        <v/>
      </c>
      <c r="J107" s="20" t="str">
        <f t="shared" si="16"/>
        <v/>
      </c>
      <c r="K107" s="20" t="str">
        <f t="shared" si="17"/>
        <v/>
      </c>
      <c r="L107" s="58" t="str">
        <f t="shared" si="18"/>
        <v/>
      </c>
      <c r="N107">
        <f t="shared" si="19"/>
        <v>0</v>
      </c>
    </row>
    <row r="108" spans="1:14" x14ac:dyDescent="0.25">
      <c r="A108" s="118" t="str">
        <f>IF(Soupisky!H105&lt;&gt;"", Soupisky!H105, "")</f>
        <v/>
      </c>
      <c r="B108" s="118" t="str">
        <f>IF(Soupisky!I105&lt;&gt;"", Soupisky!I105, "")</f>
        <v/>
      </c>
      <c r="C108" s="118" t="str">
        <f>IF(Soupisky!J105&lt;&gt;"", Soupisky!J105, "")</f>
        <v/>
      </c>
      <c r="D108" s="119" t="str">
        <f>IF(AND(A108&lt;&gt;"", Soupisky!E105 &lt;&gt; ""), Soupisky!E105, "")</f>
        <v/>
      </c>
      <c r="E108" s="56" t="str">
        <f>IF(ISNA(MATCH($B108,'3k - Výsledková listina'!$D:$D,0)),"",INDEX('3k - Výsledková listina'!$G:$H,MATCH($B108,'3k - Výsledková listina'!$D:$D,0),1))</f>
        <v/>
      </c>
      <c r="F108" s="57" t="str">
        <f>IF(ISNA(MATCH($B108,'3k - Výsledková listina'!$D:$D,0)),"",INDEX('3k - Výsledková listina'!$G:$H,MATCH($B108,'3k - Výsledková listina'!$D:$D,0),2))</f>
        <v/>
      </c>
      <c r="G108" s="56" t="str">
        <f>IF(ISNA(MATCH($B108,'3k - Výsledková listina'!$M:$M,0)),"",INDEX('3k - Výsledková listina'!$P:$Q,MATCH($B108,'3k - Výsledková listina'!$M:$M,0),1))</f>
        <v/>
      </c>
      <c r="H108" s="56" t="str">
        <f>IF(ISNA(MATCH($B108,'3k - Výsledková listina'!$M:$M,0)),"",INDEX('3k - Výsledková listina'!$P:$Q,MATCH($B108,'3k - Výsledková listina'!$M:$M,0),2))</f>
        <v/>
      </c>
      <c r="I108" s="56" t="str">
        <f t="shared" si="15"/>
        <v/>
      </c>
      <c r="J108" s="20" t="str">
        <f t="shared" si="16"/>
        <v/>
      </c>
      <c r="K108" s="20" t="str">
        <f t="shared" si="17"/>
        <v/>
      </c>
      <c r="L108" s="58" t="str">
        <f t="shared" si="18"/>
        <v/>
      </c>
      <c r="N108">
        <f t="shared" si="19"/>
        <v>0</v>
      </c>
    </row>
    <row r="109" spans="1:14" x14ac:dyDescent="0.25">
      <c r="A109" s="118" t="str">
        <f>IF(Soupisky!H106&lt;&gt;"", Soupisky!H106, "")</f>
        <v/>
      </c>
      <c r="B109" s="118" t="str">
        <f>IF(Soupisky!I106&lt;&gt;"", Soupisky!I106, "")</f>
        <v/>
      </c>
      <c r="C109" s="118" t="str">
        <f>IF(Soupisky!J106&lt;&gt;"", Soupisky!J106, "")</f>
        <v/>
      </c>
      <c r="D109" s="119" t="str">
        <f>IF(AND(A109&lt;&gt;"", Soupisky!E106 &lt;&gt; ""), Soupisky!E106, "")</f>
        <v/>
      </c>
      <c r="E109" s="56" t="str">
        <f>IF(ISNA(MATCH($B109,'3k - Výsledková listina'!$D:$D,0)),"",INDEX('3k - Výsledková listina'!$G:$H,MATCH($B109,'3k - Výsledková listina'!$D:$D,0),1))</f>
        <v/>
      </c>
      <c r="F109" s="57" t="str">
        <f>IF(ISNA(MATCH($B109,'3k - Výsledková listina'!$D:$D,0)),"",INDEX('3k - Výsledková listina'!$G:$H,MATCH($B109,'3k - Výsledková listina'!$D:$D,0),2))</f>
        <v/>
      </c>
      <c r="G109" s="56" t="str">
        <f>IF(ISNA(MATCH($B109,'3k - Výsledková listina'!$M:$M,0)),"",INDEX('3k - Výsledková listina'!$P:$Q,MATCH($B109,'3k - Výsledková listina'!$M:$M,0),1))</f>
        <v/>
      </c>
      <c r="H109" s="56" t="str">
        <f>IF(ISNA(MATCH($B109,'3k - Výsledková listina'!$M:$M,0)),"",INDEX('3k - Výsledková listina'!$P:$Q,MATCH($B109,'3k - Výsledková listina'!$M:$M,0),2))</f>
        <v/>
      </c>
      <c r="I109" s="56" t="str">
        <f t="shared" si="15"/>
        <v/>
      </c>
      <c r="J109" s="20" t="str">
        <f t="shared" si="16"/>
        <v/>
      </c>
      <c r="K109" s="20" t="str">
        <f t="shared" si="17"/>
        <v/>
      </c>
      <c r="L109" s="58" t="str">
        <f t="shared" si="18"/>
        <v/>
      </c>
      <c r="N109">
        <f t="shared" si="19"/>
        <v>0</v>
      </c>
    </row>
    <row r="110" spans="1:14" x14ac:dyDescent="0.25">
      <c r="A110" s="118">
        <f>IF(Soupisky!H107&lt;&gt;"", Soupisky!H107, "")</f>
        <v>2188</v>
      </c>
      <c r="B110" s="118" t="str">
        <f>IF(Soupisky!I107&lt;&gt;"", Soupisky!I107, "")</f>
        <v>Matej Jiří</v>
      </c>
      <c r="C110" s="118" t="str">
        <f>IF(Soupisky!J107&lt;&gt;"", Soupisky!J107, "")</f>
        <v>M</v>
      </c>
      <c r="D110" s="119" t="str">
        <f>IF(AND(A110&lt;&gt;"", Soupisky!E107 &lt;&gt; ""), Soupisky!E107, "")</f>
        <v>MRS Uherské Hradiště PRESTON</v>
      </c>
      <c r="E110" s="56" t="str">
        <f>IF(ISNA(MATCH($B110,'3k - Výsledková listina'!$D:$D,0)),"",INDEX('3k - Výsledková listina'!$G:$H,MATCH($B110,'3k - Výsledková listina'!$D:$D,0),1))</f>
        <v/>
      </c>
      <c r="F110" s="57" t="str">
        <f>IF(ISNA(MATCH($B110,'3k - Výsledková listina'!$D:$D,0)),"",INDEX('3k - Výsledková listina'!$G:$H,MATCH($B110,'3k - Výsledková listina'!$D:$D,0),2))</f>
        <v/>
      </c>
      <c r="G110" s="56" t="str">
        <f>IF(ISNA(MATCH($B110,'3k - Výsledková listina'!$M:$M,0)),"",INDEX('3k - Výsledková listina'!$P:$Q,MATCH($B110,'3k - Výsledková listina'!$M:$M,0),1))</f>
        <v/>
      </c>
      <c r="H110" s="56" t="str">
        <f>IF(ISNA(MATCH($B110,'3k - Výsledková listina'!$M:$M,0)),"",INDEX('3k - Výsledková listina'!$P:$Q,MATCH($B110,'3k - Výsledková listina'!$M:$M,0),2))</f>
        <v/>
      </c>
      <c r="I110" s="56">
        <f t="shared" si="15"/>
        <v>0</v>
      </c>
      <c r="J110" s="20" t="str">
        <f t="shared" si="16"/>
        <v/>
      </c>
      <c r="K110" s="20" t="str">
        <f t="shared" si="17"/>
        <v/>
      </c>
      <c r="L110" s="58" t="str">
        <f t="shared" si="18"/>
        <v/>
      </c>
      <c r="N110">
        <f t="shared" si="19"/>
        <v>1</v>
      </c>
    </row>
    <row r="111" spans="1:14" x14ac:dyDescent="0.25">
      <c r="A111" s="118">
        <f>IF(Soupisky!H108&lt;&gt;"", Soupisky!H108, "")</f>
        <v>2187</v>
      </c>
      <c r="B111" s="118" t="str">
        <f>IF(Soupisky!I108&lt;&gt;"", Soupisky!I108, "")</f>
        <v>Ing. Lakoš Gustav</v>
      </c>
      <c r="C111" s="118" t="str">
        <f>IF(Soupisky!J108&lt;&gt;"", Soupisky!J108, "")</f>
        <v>M</v>
      </c>
      <c r="D111" s="119" t="str">
        <f>IF(AND(A111&lt;&gt;"", Soupisky!E108 &lt;&gt; ""), Soupisky!E108, "")</f>
        <v>MRS Uherské Hradiště PRESTON</v>
      </c>
      <c r="E111" s="56" t="str">
        <f>IF(ISNA(MATCH($B111,'3k - Výsledková listina'!$D:$D,0)),"",INDEX('3k - Výsledková listina'!$G:$H,MATCH($B111,'3k - Výsledková listina'!$D:$D,0),1))</f>
        <v/>
      </c>
      <c r="F111" s="57" t="str">
        <f>IF(ISNA(MATCH($B111,'3k - Výsledková listina'!$D:$D,0)),"",INDEX('3k - Výsledková listina'!$G:$H,MATCH($B111,'3k - Výsledková listina'!$D:$D,0),2))</f>
        <v/>
      </c>
      <c r="G111" s="56" t="str">
        <f>IF(ISNA(MATCH($B111,'3k - Výsledková listina'!$M:$M,0)),"",INDEX('3k - Výsledková listina'!$P:$Q,MATCH($B111,'3k - Výsledková listina'!$M:$M,0),1))</f>
        <v/>
      </c>
      <c r="H111" s="56" t="str">
        <f>IF(ISNA(MATCH($B111,'3k - Výsledková listina'!$M:$M,0)),"",INDEX('3k - Výsledková listina'!$P:$Q,MATCH($B111,'3k - Výsledková listina'!$M:$M,0),2))</f>
        <v/>
      </c>
      <c r="I111" s="56">
        <f t="shared" si="15"/>
        <v>0</v>
      </c>
      <c r="J111" s="20" t="str">
        <f t="shared" si="16"/>
        <v/>
      </c>
      <c r="K111" s="20" t="str">
        <f t="shared" si="17"/>
        <v/>
      </c>
      <c r="L111" s="58" t="str">
        <f t="shared" si="18"/>
        <v/>
      </c>
      <c r="N111">
        <f t="shared" si="19"/>
        <v>1</v>
      </c>
    </row>
    <row r="112" spans="1:14" x14ac:dyDescent="0.25">
      <c r="A112" s="118">
        <f>IF(Soupisky!H109&lt;&gt;"", Soupisky!H109, "")</f>
        <v>2368</v>
      </c>
      <c r="B112" s="118" t="str">
        <f>IF(Soupisky!I109&lt;&gt;"", Soupisky!I109, "")</f>
        <v>Bradna Ladislav ml.</v>
      </c>
      <c r="C112" s="118" t="str">
        <f>IF(Soupisky!J109&lt;&gt;"", Soupisky!J109, "")</f>
        <v>M</v>
      </c>
      <c r="D112" s="119" t="str">
        <f>IF(AND(A112&lt;&gt;"", Soupisky!E109 &lt;&gt; ""), Soupisky!E109, "")</f>
        <v>MRS Uherské Hradiště PRESTON</v>
      </c>
      <c r="E112" s="56" t="str">
        <f>IF(ISNA(MATCH($B112,'3k - Výsledková listina'!$D:$D,0)),"",INDEX('3k - Výsledková listina'!$G:$H,MATCH($B112,'3k - Výsledková listina'!$D:$D,0),1))</f>
        <v/>
      </c>
      <c r="F112" s="57" t="str">
        <f>IF(ISNA(MATCH($B112,'3k - Výsledková listina'!$D:$D,0)),"",INDEX('3k - Výsledková listina'!$G:$H,MATCH($B112,'3k - Výsledková listina'!$D:$D,0),2))</f>
        <v/>
      </c>
      <c r="G112" s="56" t="str">
        <f>IF(ISNA(MATCH($B112,'3k - Výsledková listina'!$M:$M,0)),"",INDEX('3k - Výsledková listina'!$P:$Q,MATCH($B112,'3k - Výsledková listina'!$M:$M,0),1))</f>
        <v/>
      </c>
      <c r="H112" s="56" t="str">
        <f>IF(ISNA(MATCH($B112,'3k - Výsledková listina'!$M:$M,0)),"",INDEX('3k - Výsledková listina'!$P:$Q,MATCH($B112,'3k - Výsledková listina'!$M:$M,0),2))</f>
        <v/>
      </c>
      <c r="I112" s="56">
        <f t="shared" si="15"/>
        <v>0</v>
      </c>
      <c r="J112" s="20" t="str">
        <f t="shared" si="16"/>
        <v/>
      </c>
      <c r="K112" s="20" t="str">
        <f t="shared" si="17"/>
        <v/>
      </c>
      <c r="L112" s="58" t="str">
        <f t="shared" si="18"/>
        <v/>
      </c>
      <c r="N112">
        <f t="shared" si="19"/>
        <v>1</v>
      </c>
    </row>
    <row r="113" spans="1:14" x14ac:dyDescent="0.25">
      <c r="A113" s="118">
        <f>IF(Soupisky!H110&lt;&gt;"", Soupisky!H110, "")</f>
        <v>2164</v>
      </c>
      <c r="B113" s="118" t="str">
        <f>IF(Soupisky!I110&lt;&gt;"", Soupisky!I110, "")</f>
        <v>Kolínek Miroslav</v>
      </c>
      <c r="C113" s="118" t="str">
        <f>IF(Soupisky!J110&lt;&gt;"", Soupisky!J110, "")</f>
        <v>M</v>
      </c>
      <c r="D113" s="119" t="str">
        <f>IF(AND(A113&lt;&gt;"", Soupisky!E110 &lt;&gt; ""), Soupisky!E110, "")</f>
        <v>MRS Uherské Hradiště PRESTON</v>
      </c>
      <c r="E113" s="56" t="str">
        <f>IF(ISNA(MATCH($B113,'3k - Výsledková listina'!$D:$D,0)),"",INDEX('3k - Výsledková listina'!$G:$H,MATCH($B113,'3k - Výsledková listina'!$D:$D,0),1))</f>
        <v/>
      </c>
      <c r="F113" s="57" t="str">
        <f>IF(ISNA(MATCH($B113,'3k - Výsledková listina'!$D:$D,0)),"",INDEX('3k - Výsledková listina'!$G:$H,MATCH($B113,'3k - Výsledková listina'!$D:$D,0),2))</f>
        <v/>
      </c>
      <c r="G113" s="56" t="str">
        <f>IF(ISNA(MATCH($B113,'3k - Výsledková listina'!$M:$M,0)),"",INDEX('3k - Výsledková listina'!$P:$Q,MATCH($B113,'3k - Výsledková listina'!$M:$M,0),1))</f>
        <v/>
      </c>
      <c r="H113" s="56" t="str">
        <f>IF(ISNA(MATCH($B113,'3k - Výsledková listina'!$M:$M,0)),"",INDEX('3k - Výsledková listina'!$P:$Q,MATCH($B113,'3k - Výsledková listina'!$M:$M,0),2))</f>
        <v/>
      </c>
      <c r="I113" s="56">
        <f t="shared" si="15"/>
        <v>0</v>
      </c>
      <c r="J113" s="20" t="str">
        <f t="shared" si="16"/>
        <v/>
      </c>
      <c r="K113" s="20" t="str">
        <f t="shared" si="17"/>
        <v/>
      </c>
      <c r="L113" s="58" t="str">
        <f t="shared" si="18"/>
        <v/>
      </c>
      <c r="N113">
        <f t="shared" si="19"/>
        <v>1</v>
      </c>
    </row>
    <row r="114" spans="1:14" x14ac:dyDescent="0.25">
      <c r="A114" s="118">
        <f>IF(Soupisky!H111&lt;&gt;"", Soupisky!H111, "")</f>
        <v>2409</v>
      </c>
      <c r="B114" s="118" t="str">
        <f>IF(Soupisky!I111&lt;&gt;"", Soupisky!I111, "")</f>
        <v>Ing. Jakeš Jan</v>
      </c>
      <c r="C114" s="118" t="str">
        <f>IF(Soupisky!J111&lt;&gt;"", Soupisky!J111, "")</f>
        <v>M</v>
      </c>
      <c r="D114" s="119" t="str">
        <f>IF(AND(A114&lt;&gt;"", Soupisky!E111 &lt;&gt; ""), Soupisky!E111, "")</f>
        <v>MRS Uherské Hradiště PRESTON</v>
      </c>
      <c r="E114" s="56" t="str">
        <f>IF(ISNA(MATCH($B114,'3k - Výsledková listina'!$D:$D,0)),"",INDEX('3k - Výsledková listina'!$G:$H,MATCH($B114,'3k - Výsledková listina'!$D:$D,0),1))</f>
        <v/>
      </c>
      <c r="F114" s="57" t="str">
        <f>IF(ISNA(MATCH($B114,'3k - Výsledková listina'!$D:$D,0)),"",INDEX('3k - Výsledková listina'!$G:$H,MATCH($B114,'3k - Výsledková listina'!$D:$D,0),2))</f>
        <v/>
      </c>
      <c r="G114" s="56" t="str">
        <f>IF(ISNA(MATCH($B114,'3k - Výsledková listina'!$M:$M,0)),"",INDEX('3k - Výsledková listina'!$P:$Q,MATCH($B114,'3k - Výsledková listina'!$M:$M,0),1))</f>
        <v/>
      </c>
      <c r="H114" s="56" t="str">
        <f>IF(ISNA(MATCH($B114,'3k - Výsledková listina'!$M:$M,0)),"",INDEX('3k - Výsledková listina'!$P:$Q,MATCH($B114,'3k - Výsledková listina'!$M:$M,0),2))</f>
        <v/>
      </c>
      <c r="I114" s="56">
        <f t="shared" si="15"/>
        <v>0</v>
      </c>
      <c r="J114" s="20" t="str">
        <f t="shared" si="16"/>
        <v/>
      </c>
      <c r="K114" s="20" t="str">
        <f t="shared" si="17"/>
        <v/>
      </c>
      <c r="L114" s="58" t="str">
        <f t="shared" si="18"/>
        <v/>
      </c>
      <c r="N114">
        <f t="shared" si="19"/>
        <v>1</v>
      </c>
    </row>
    <row r="115" spans="1:14" x14ac:dyDescent="0.25">
      <c r="A115" s="118">
        <f>IF(Soupisky!H112&lt;&gt;"", Soupisky!H112, "")</f>
        <v>3043</v>
      </c>
      <c r="B115" s="118" t="str">
        <f>IF(Soupisky!I112&lt;&gt;"", Soupisky!I112, "")</f>
        <v>Kopřiva Petr</v>
      </c>
      <c r="C115" s="118" t="str">
        <f>IF(Soupisky!J112&lt;&gt;"", Soupisky!J112, "")</f>
        <v>M</v>
      </c>
      <c r="D115" s="119" t="str">
        <f>IF(AND(A115&lt;&gt;"", Soupisky!E112 &lt;&gt; ""), Soupisky!E112, "")</f>
        <v>MRS Uherské Hradiště PRESTON</v>
      </c>
      <c r="E115" s="56" t="str">
        <f>IF(ISNA(MATCH($B115,'3k - Výsledková listina'!$D:$D,0)),"",INDEX('3k - Výsledková listina'!$G:$H,MATCH($B115,'3k - Výsledková listina'!$D:$D,0),1))</f>
        <v/>
      </c>
      <c r="F115" s="57" t="str">
        <f>IF(ISNA(MATCH($B115,'3k - Výsledková listina'!$D:$D,0)),"",INDEX('3k - Výsledková listina'!$G:$H,MATCH($B115,'3k - Výsledková listina'!$D:$D,0),2))</f>
        <v/>
      </c>
      <c r="G115" s="56" t="str">
        <f>IF(ISNA(MATCH($B115,'3k - Výsledková listina'!$M:$M,0)),"",INDEX('3k - Výsledková listina'!$P:$Q,MATCH($B115,'3k - Výsledková listina'!$M:$M,0),1))</f>
        <v/>
      </c>
      <c r="H115" s="56" t="str">
        <f>IF(ISNA(MATCH($B115,'3k - Výsledková listina'!$M:$M,0)),"",INDEX('3k - Výsledková listina'!$P:$Q,MATCH($B115,'3k - Výsledková listina'!$M:$M,0),2))</f>
        <v/>
      </c>
      <c r="I115" s="56">
        <f t="shared" si="15"/>
        <v>0</v>
      </c>
      <c r="J115" s="20" t="str">
        <f t="shared" si="16"/>
        <v/>
      </c>
      <c r="K115" s="20" t="str">
        <f t="shared" si="17"/>
        <v/>
      </c>
      <c r="L115" s="58" t="str">
        <f t="shared" si="18"/>
        <v/>
      </c>
      <c r="N115">
        <f t="shared" si="19"/>
        <v>1</v>
      </c>
    </row>
    <row r="116" spans="1:14" x14ac:dyDescent="0.25">
      <c r="A116" s="118">
        <f>IF(Soupisky!H113&lt;&gt;"", Soupisky!H113, "")</f>
        <v>62</v>
      </c>
      <c r="B116" s="118" t="str">
        <f>IF(Soupisky!I113&lt;&gt;"", Soupisky!I113, "")</f>
        <v>Ing. Mahr Jiří</v>
      </c>
      <c r="C116" s="118" t="str">
        <f>IF(Soupisky!J113&lt;&gt;"", Soupisky!J113, "")</f>
        <v>M</v>
      </c>
      <c r="D116" s="119" t="str">
        <f>IF(AND(A116&lt;&gt;"", Soupisky!E113 &lt;&gt; ""), Soupisky!E113, "")</f>
        <v>MRS Uherské Hradiště PRESTON</v>
      </c>
      <c r="E116" s="56" t="str">
        <f>IF(ISNA(MATCH($B116,'3k - Výsledková listina'!$D:$D,0)),"",INDEX('3k - Výsledková listina'!$G:$H,MATCH($B116,'3k - Výsledková listina'!$D:$D,0),1))</f>
        <v/>
      </c>
      <c r="F116" s="57" t="str">
        <f>IF(ISNA(MATCH($B116,'3k - Výsledková listina'!$D:$D,0)),"",INDEX('3k - Výsledková listina'!$G:$H,MATCH($B116,'3k - Výsledková listina'!$D:$D,0),2))</f>
        <v/>
      </c>
      <c r="G116" s="56" t="str">
        <f>IF(ISNA(MATCH($B116,'3k - Výsledková listina'!$M:$M,0)),"",INDEX('3k - Výsledková listina'!$P:$Q,MATCH($B116,'3k - Výsledková listina'!$M:$M,0),1))</f>
        <v/>
      </c>
      <c r="H116" s="56" t="str">
        <f>IF(ISNA(MATCH($B116,'3k - Výsledková listina'!$M:$M,0)),"",INDEX('3k - Výsledková listina'!$P:$Q,MATCH($B116,'3k - Výsledková listina'!$M:$M,0),2))</f>
        <v/>
      </c>
      <c r="I116" s="56">
        <f t="shared" si="15"/>
        <v>0</v>
      </c>
      <c r="J116" s="20" t="str">
        <f t="shared" si="16"/>
        <v/>
      </c>
      <c r="K116" s="20" t="str">
        <f t="shared" si="17"/>
        <v/>
      </c>
      <c r="L116" s="58" t="str">
        <f t="shared" si="18"/>
        <v/>
      </c>
      <c r="N116">
        <f t="shared" si="19"/>
        <v>1</v>
      </c>
    </row>
    <row r="117" spans="1:14" x14ac:dyDescent="0.25">
      <c r="A117" s="118">
        <f>IF(Soupisky!H114&lt;&gt;"", Soupisky!H114, "")</f>
        <v>4164</v>
      </c>
      <c r="B117" s="118" t="str">
        <f>IF(Soupisky!I114&lt;&gt;"", Soupisky!I114, "")</f>
        <v>Kobliha Martin</v>
      </c>
      <c r="C117" s="118" t="str">
        <f>IF(Soupisky!J114&lt;&gt;"", Soupisky!J114, "")</f>
        <v>M</v>
      </c>
      <c r="D117" s="119" t="str">
        <f>IF(AND(A117&lt;&gt;"", Soupisky!E114 &lt;&gt; ""), Soupisky!E114, "")</f>
        <v>MRS Uherské Hradiště PRESTON</v>
      </c>
      <c r="E117" s="56" t="str">
        <f>IF(ISNA(MATCH($B117,'3k - Výsledková listina'!$D:$D,0)),"",INDEX('3k - Výsledková listina'!$G:$H,MATCH($B117,'3k - Výsledková listina'!$D:$D,0),1))</f>
        <v/>
      </c>
      <c r="F117" s="57" t="str">
        <f>IF(ISNA(MATCH($B117,'3k - Výsledková listina'!$D:$D,0)),"",INDEX('3k - Výsledková listina'!$G:$H,MATCH($B117,'3k - Výsledková listina'!$D:$D,0),2))</f>
        <v/>
      </c>
      <c r="G117" s="56" t="str">
        <f>IF(ISNA(MATCH($B117,'3k - Výsledková listina'!$M:$M,0)),"",INDEX('3k - Výsledková listina'!$P:$Q,MATCH($B117,'3k - Výsledková listina'!$M:$M,0),1))</f>
        <v/>
      </c>
      <c r="H117" s="56" t="str">
        <f>IF(ISNA(MATCH($B117,'3k - Výsledková listina'!$M:$M,0)),"",INDEX('3k - Výsledková listina'!$P:$Q,MATCH($B117,'3k - Výsledková listina'!$M:$M,0),2))</f>
        <v/>
      </c>
      <c r="I117" s="56">
        <f t="shared" si="15"/>
        <v>0</v>
      </c>
      <c r="J117" s="20" t="str">
        <f t="shared" si="16"/>
        <v/>
      </c>
      <c r="K117" s="20" t="str">
        <f t="shared" si="17"/>
        <v/>
      </c>
      <c r="L117" s="58" t="str">
        <f t="shared" si="18"/>
        <v/>
      </c>
      <c r="N117">
        <f t="shared" si="19"/>
        <v>1</v>
      </c>
    </row>
    <row r="118" spans="1:14" x14ac:dyDescent="0.25">
      <c r="A118" s="118">
        <f>IF(Soupisky!H115&lt;&gt;"", Soupisky!H115, "")</f>
        <v>3450</v>
      </c>
      <c r="B118" s="118" t="str">
        <f>IF(Soupisky!I115&lt;&gt;"", Soupisky!I115, "")</f>
        <v>Olšán Jakub</v>
      </c>
      <c r="C118" s="118" t="str">
        <f>IF(Soupisky!J115&lt;&gt;"", Soupisky!J115, "")</f>
        <v>U25</v>
      </c>
      <c r="D118" s="119" t="str">
        <f>IF(AND(A118&lt;&gt;"", Soupisky!E115 &lt;&gt; ""), Soupisky!E115, "")</f>
        <v>MRS Uherské Hradiště PRESTON</v>
      </c>
      <c r="E118" s="56" t="str">
        <f>IF(ISNA(MATCH($B118,'3k - Výsledková listina'!$D:$D,0)),"",INDEX('3k - Výsledková listina'!$G:$H,MATCH($B118,'3k - Výsledková listina'!$D:$D,0),1))</f>
        <v/>
      </c>
      <c r="F118" s="57" t="str">
        <f>IF(ISNA(MATCH($B118,'3k - Výsledková listina'!$D:$D,0)),"",INDEX('3k - Výsledková listina'!$G:$H,MATCH($B118,'3k - Výsledková listina'!$D:$D,0),2))</f>
        <v/>
      </c>
      <c r="G118" s="56" t="str">
        <f>IF(ISNA(MATCH($B118,'3k - Výsledková listina'!$M:$M,0)),"",INDEX('3k - Výsledková listina'!$P:$Q,MATCH($B118,'3k - Výsledková listina'!$M:$M,0),1))</f>
        <v/>
      </c>
      <c r="H118" s="56" t="str">
        <f>IF(ISNA(MATCH($B118,'3k - Výsledková listina'!$M:$M,0)),"",INDEX('3k - Výsledková listina'!$P:$Q,MATCH($B118,'3k - Výsledková listina'!$M:$M,0),2))</f>
        <v/>
      </c>
      <c r="I118" s="56">
        <f t="shared" si="15"/>
        <v>0</v>
      </c>
      <c r="J118" s="20" t="str">
        <f t="shared" si="16"/>
        <v/>
      </c>
      <c r="K118" s="20" t="str">
        <f t="shared" si="17"/>
        <v/>
      </c>
      <c r="L118" s="58" t="str">
        <f t="shared" si="18"/>
        <v/>
      </c>
      <c r="N118">
        <f t="shared" si="19"/>
        <v>1</v>
      </c>
    </row>
    <row r="119" spans="1:14" x14ac:dyDescent="0.25">
      <c r="A119" s="118">
        <f>IF(Soupisky!H116&lt;&gt;"", Soupisky!H116, "")</f>
        <v>6208</v>
      </c>
      <c r="B119" s="118" t="str">
        <f>IF(Soupisky!I116&lt;&gt;"", Soupisky!I116, "")</f>
        <v>Voda Radek</v>
      </c>
      <c r="C119" s="118" t="str">
        <f>IF(Soupisky!J116&lt;&gt;"", Soupisky!J116, "")</f>
        <v>U25</v>
      </c>
      <c r="D119" s="119" t="str">
        <f>IF(AND(A119&lt;&gt;"", Soupisky!E116 &lt;&gt; ""), Soupisky!E116, "")</f>
        <v>MRS Uherské Hradiště PRESTON</v>
      </c>
      <c r="E119" s="56" t="str">
        <f>IF(ISNA(MATCH($B119,'3k - Výsledková listina'!$D:$D,0)),"",INDEX('3k - Výsledková listina'!$G:$H,MATCH($B119,'3k - Výsledková listina'!$D:$D,0),1))</f>
        <v/>
      </c>
      <c r="F119" s="57" t="str">
        <f>IF(ISNA(MATCH($B119,'3k - Výsledková listina'!$D:$D,0)),"",INDEX('3k - Výsledková listina'!$G:$H,MATCH($B119,'3k - Výsledková listina'!$D:$D,0),2))</f>
        <v/>
      </c>
      <c r="G119" s="56" t="str">
        <f>IF(ISNA(MATCH($B119,'3k - Výsledková listina'!$M:$M,0)),"",INDEX('3k - Výsledková listina'!$P:$Q,MATCH($B119,'3k - Výsledková listina'!$M:$M,0),1))</f>
        <v/>
      </c>
      <c r="H119" s="56" t="str">
        <f>IF(ISNA(MATCH($B119,'3k - Výsledková listina'!$M:$M,0)),"",INDEX('3k - Výsledková listina'!$P:$Q,MATCH($B119,'3k - Výsledková listina'!$M:$M,0),2))</f>
        <v/>
      </c>
      <c r="I119" s="56">
        <f t="shared" si="15"/>
        <v>0</v>
      </c>
      <c r="J119" s="20" t="str">
        <f t="shared" si="16"/>
        <v/>
      </c>
      <c r="K119" s="20" t="str">
        <f t="shared" si="17"/>
        <v/>
      </c>
      <c r="L119" s="58" t="str">
        <f t="shared" si="18"/>
        <v/>
      </c>
      <c r="N119">
        <f t="shared" si="19"/>
        <v>1</v>
      </c>
    </row>
    <row r="120" spans="1:14" x14ac:dyDescent="0.25">
      <c r="A120" s="118">
        <f>IF(Soupisky!H117&lt;&gt;"", Soupisky!H117, "")</f>
        <v>6415</v>
      </c>
      <c r="B120" s="118" t="str">
        <f>IF(Soupisky!I117&lt;&gt;"", Soupisky!I117, "")</f>
        <v>Horňas Milan</v>
      </c>
      <c r="C120" s="118" t="str">
        <f>IF(Soupisky!J117&lt;&gt;"", Soupisky!J117, "")</f>
        <v>U25</v>
      </c>
      <c r="D120" s="119" t="str">
        <f>IF(AND(A120&lt;&gt;"", Soupisky!E117 &lt;&gt; ""), Soupisky!E117, "")</f>
        <v>MRS Uherské Hradiště PRESTON</v>
      </c>
      <c r="E120" s="56" t="str">
        <f>IF(ISNA(MATCH($B120,'3k - Výsledková listina'!$D:$D,0)),"",INDEX('3k - Výsledková listina'!$G:$H,MATCH($B120,'3k - Výsledková listina'!$D:$D,0),1))</f>
        <v/>
      </c>
      <c r="F120" s="57" t="str">
        <f>IF(ISNA(MATCH($B120,'3k - Výsledková listina'!$D:$D,0)),"",INDEX('3k - Výsledková listina'!$G:$H,MATCH($B120,'3k - Výsledková listina'!$D:$D,0),2))</f>
        <v/>
      </c>
      <c r="G120" s="56" t="str">
        <f>IF(ISNA(MATCH($B120,'3k - Výsledková listina'!$M:$M,0)),"",INDEX('3k - Výsledková listina'!$P:$Q,MATCH($B120,'3k - Výsledková listina'!$M:$M,0),1))</f>
        <v/>
      </c>
      <c r="H120" s="56" t="str">
        <f>IF(ISNA(MATCH($B120,'3k - Výsledková listina'!$M:$M,0)),"",INDEX('3k - Výsledková listina'!$P:$Q,MATCH($B120,'3k - Výsledková listina'!$M:$M,0),2))</f>
        <v/>
      </c>
      <c r="I120" s="56">
        <f t="shared" si="15"/>
        <v>0</v>
      </c>
      <c r="J120" s="20" t="str">
        <f t="shared" si="16"/>
        <v/>
      </c>
      <c r="K120" s="20" t="str">
        <f t="shared" si="17"/>
        <v/>
      </c>
      <c r="L120" s="58" t="str">
        <f t="shared" si="18"/>
        <v/>
      </c>
      <c r="N120">
        <f t="shared" si="19"/>
        <v>1</v>
      </c>
    </row>
    <row r="121" spans="1:14" x14ac:dyDescent="0.25">
      <c r="A121" s="118">
        <f>IF(Soupisky!H118&lt;&gt;"", Soupisky!H118, "")</f>
        <v>4071</v>
      </c>
      <c r="B121" s="118" t="str">
        <f>IF(Soupisky!I118&lt;&gt;"", Soupisky!I118, "")</f>
        <v>Ing Sobotka Petr</v>
      </c>
      <c r="C121" s="118" t="str">
        <f>IF(Soupisky!J118&lt;&gt;"", Soupisky!J118, "")</f>
        <v>M</v>
      </c>
      <c r="D121" s="119" t="str">
        <f>IF(AND(A121&lt;&gt;"", Soupisky!E118 &lt;&gt; ""), Soupisky!E118, "")</f>
        <v>MRS Uherské Hradiště PRESTON</v>
      </c>
      <c r="E121" s="56" t="str">
        <f>IF(ISNA(MATCH($B121,'3k - Výsledková listina'!$D:$D,0)),"",INDEX('3k - Výsledková listina'!$G:$H,MATCH($B121,'3k - Výsledková listina'!$D:$D,0),1))</f>
        <v/>
      </c>
      <c r="F121" s="57" t="str">
        <f>IF(ISNA(MATCH($B121,'3k - Výsledková listina'!$D:$D,0)),"",INDEX('3k - Výsledková listina'!$G:$H,MATCH($B121,'3k - Výsledková listina'!$D:$D,0),2))</f>
        <v/>
      </c>
      <c r="G121" s="56" t="str">
        <f>IF(ISNA(MATCH($B121,'3k - Výsledková listina'!$M:$M,0)),"",INDEX('3k - Výsledková listina'!$P:$Q,MATCH($B121,'3k - Výsledková listina'!$M:$M,0),1))</f>
        <v/>
      </c>
      <c r="H121" s="56" t="str">
        <f>IF(ISNA(MATCH($B121,'3k - Výsledková listina'!$M:$M,0)),"",INDEX('3k - Výsledková listina'!$P:$Q,MATCH($B121,'3k - Výsledková listina'!$M:$M,0),2))</f>
        <v/>
      </c>
      <c r="I121" s="56">
        <f t="shared" si="15"/>
        <v>0</v>
      </c>
      <c r="J121" s="20" t="str">
        <f t="shared" si="16"/>
        <v/>
      </c>
      <c r="K121" s="20" t="str">
        <f t="shared" si="17"/>
        <v/>
      </c>
      <c r="L121" s="58" t="str">
        <f t="shared" si="18"/>
        <v/>
      </c>
      <c r="N121">
        <f t="shared" si="19"/>
        <v>1</v>
      </c>
    </row>
    <row r="122" spans="1:14" x14ac:dyDescent="0.25">
      <c r="A122" s="118" t="str">
        <f>IF(Soupisky!H119&lt;&gt;"", Soupisky!H119, "")</f>
        <v/>
      </c>
      <c r="B122" s="118" t="str">
        <f>IF(Soupisky!I119&lt;&gt;"", Soupisky!I119, "")</f>
        <v/>
      </c>
      <c r="C122" s="118" t="str">
        <f>IF(Soupisky!J119&lt;&gt;"", Soupisky!J119, "")</f>
        <v/>
      </c>
      <c r="D122" s="119" t="str">
        <f>IF(AND(A122&lt;&gt;"", Soupisky!E119 &lt;&gt; ""), Soupisky!E119, "")</f>
        <v/>
      </c>
      <c r="E122" s="56" t="str">
        <f>IF(ISNA(MATCH($B122,'3k - Výsledková listina'!$D:$D,0)),"",INDEX('3k - Výsledková listina'!$G:$H,MATCH($B122,'3k - Výsledková listina'!$D:$D,0),1))</f>
        <v/>
      </c>
      <c r="F122" s="57" t="str">
        <f>IF(ISNA(MATCH($B122,'3k - Výsledková listina'!$D:$D,0)),"",INDEX('3k - Výsledková listina'!$G:$H,MATCH($B122,'3k - Výsledková listina'!$D:$D,0),2))</f>
        <v/>
      </c>
      <c r="G122" s="56" t="str">
        <f>IF(ISNA(MATCH($B122,'3k - Výsledková listina'!$M:$M,0)),"",INDEX('3k - Výsledková listina'!$P:$Q,MATCH($B122,'3k - Výsledková listina'!$M:$M,0),1))</f>
        <v/>
      </c>
      <c r="H122" s="56" t="str">
        <f>IF(ISNA(MATCH($B122,'3k - Výsledková listina'!$M:$M,0)),"",INDEX('3k - Výsledková listina'!$P:$Q,MATCH($B122,'3k - Výsledková listina'!$M:$M,0),2))</f>
        <v/>
      </c>
      <c r="I122" s="56" t="str">
        <f t="shared" si="15"/>
        <v/>
      </c>
      <c r="J122" s="20" t="str">
        <f t="shared" si="16"/>
        <v/>
      </c>
      <c r="K122" s="20" t="str">
        <f t="shared" si="17"/>
        <v/>
      </c>
      <c r="L122" s="58" t="str">
        <f t="shared" si="18"/>
        <v/>
      </c>
      <c r="N122">
        <f t="shared" si="19"/>
        <v>0</v>
      </c>
    </row>
    <row r="123" spans="1:14" x14ac:dyDescent="0.25">
      <c r="A123" s="118">
        <f>IF(Soupisky!H120&lt;&gt;"", Soupisky!H120, "")</f>
        <v>79</v>
      </c>
      <c r="B123" s="118" t="str">
        <f>IF(Soupisky!I120&lt;&gt;"", Soupisky!I120, "")</f>
        <v>Maštera Vojtěch</v>
      </c>
      <c r="C123" s="118" t="str">
        <f>IF(Soupisky!J120&lt;&gt;"", Soupisky!J120, "")</f>
        <v>M</v>
      </c>
      <c r="D123" s="119" t="str">
        <f>IF(AND(A123&lt;&gt;"", Soupisky!E120 &lt;&gt; ""), Soupisky!E120, "")</f>
        <v>MO ČRS Jindřichův Hradec AWAS DRENNAN</v>
      </c>
      <c r="E123" s="56" t="str">
        <f>IF(ISNA(MATCH($B123,'3k - Výsledková listina'!$D:$D,0)),"",INDEX('3k - Výsledková listina'!$G:$H,MATCH($B123,'3k - Výsledková listina'!$D:$D,0),1))</f>
        <v/>
      </c>
      <c r="F123" s="57" t="str">
        <f>IF(ISNA(MATCH($B123,'3k - Výsledková listina'!$D:$D,0)),"",INDEX('3k - Výsledková listina'!$G:$H,MATCH($B123,'3k - Výsledková listina'!$D:$D,0),2))</f>
        <v/>
      </c>
      <c r="G123" s="56" t="str">
        <f>IF(ISNA(MATCH($B123,'3k - Výsledková listina'!$M:$M,0)),"",INDEX('3k - Výsledková listina'!$P:$Q,MATCH($B123,'3k - Výsledková listina'!$M:$M,0),1))</f>
        <v/>
      </c>
      <c r="H123" s="56" t="str">
        <f>IF(ISNA(MATCH($B123,'3k - Výsledková listina'!$M:$M,0)),"",INDEX('3k - Výsledková listina'!$P:$Q,MATCH($B123,'3k - Výsledková listina'!$M:$M,0),2))</f>
        <v/>
      </c>
      <c r="I123" s="56">
        <f t="shared" si="15"/>
        <v>0</v>
      </c>
      <c r="J123" s="20" t="str">
        <f t="shared" si="16"/>
        <v/>
      </c>
      <c r="K123" s="20" t="str">
        <f t="shared" si="17"/>
        <v/>
      </c>
      <c r="L123" s="58" t="str">
        <f t="shared" si="18"/>
        <v/>
      </c>
      <c r="N123">
        <f t="shared" si="19"/>
        <v>1</v>
      </c>
    </row>
    <row r="124" spans="1:14" x14ac:dyDescent="0.25">
      <c r="A124" s="118">
        <f>IF(Soupisky!H121&lt;&gt;"", Soupisky!H121, "")</f>
        <v>5514</v>
      </c>
      <c r="B124" s="118" t="str">
        <f>IF(Soupisky!I121&lt;&gt;"", Soupisky!I121, "")</f>
        <v>TOMEČEK Michal</v>
      </c>
      <c r="C124" s="118" t="str">
        <f>IF(Soupisky!J121&lt;&gt;"", Soupisky!J121, "")</f>
        <v>M</v>
      </c>
      <c r="D124" s="119" t="str">
        <f>IF(AND(A124&lt;&gt;"", Soupisky!E121 &lt;&gt; ""), Soupisky!E121, "")</f>
        <v>MO ČRS Jindřichův Hradec AWAS DRENNAN</v>
      </c>
      <c r="E124" s="56" t="str">
        <f>IF(ISNA(MATCH($B124,'3k - Výsledková listina'!$D:$D,0)),"",INDEX('3k - Výsledková listina'!$G:$H,MATCH($B124,'3k - Výsledková listina'!$D:$D,0),1))</f>
        <v/>
      </c>
      <c r="F124" s="57" t="str">
        <f>IF(ISNA(MATCH($B124,'3k - Výsledková listina'!$D:$D,0)),"",INDEX('3k - Výsledková listina'!$G:$H,MATCH($B124,'3k - Výsledková listina'!$D:$D,0),2))</f>
        <v/>
      </c>
      <c r="G124" s="56" t="str">
        <f>IF(ISNA(MATCH($B124,'3k - Výsledková listina'!$M:$M,0)),"",INDEX('3k - Výsledková listina'!$P:$Q,MATCH($B124,'3k - Výsledková listina'!$M:$M,0),1))</f>
        <v/>
      </c>
      <c r="H124" s="56" t="str">
        <f>IF(ISNA(MATCH($B124,'3k - Výsledková listina'!$M:$M,0)),"",INDEX('3k - Výsledková listina'!$P:$Q,MATCH($B124,'3k - Výsledková listina'!$M:$M,0),2))</f>
        <v/>
      </c>
      <c r="I124" s="56">
        <f t="shared" si="15"/>
        <v>0</v>
      </c>
      <c r="J124" s="20" t="str">
        <f t="shared" si="16"/>
        <v/>
      </c>
      <c r="K124" s="20" t="str">
        <f t="shared" si="17"/>
        <v/>
      </c>
      <c r="L124" s="58" t="str">
        <f t="shared" si="18"/>
        <v/>
      </c>
      <c r="N124">
        <f t="shared" si="19"/>
        <v>1</v>
      </c>
    </row>
    <row r="125" spans="1:14" x14ac:dyDescent="0.25">
      <c r="A125" s="118">
        <f>IF(Soupisky!H122&lt;&gt;"", Soupisky!H122, "")</f>
        <v>2651</v>
      </c>
      <c r="B125" s="118" t="str">
        <f>IF(Soupisky!I122&lt;&gt;"", Soupisky!I122, "")</f>
        <v>Ing. Jura Martin</v>
      </c>
      <c r="C125" s="118" t="str">
        <f>IF(Soupisky!J122&lt;&gt;"", Soupisky!J122, "")</f>
        <v>M</v>
      </c>
      <c r="D125" s="119" t="str">
        <f>IF(AND(A125&lt;&gt;"", Soupisky!E122 &lt;&gt; ""), Soupisky!E122, "")</f>
        <v>MO ČRS Jindřichův Hradec AWAS DRENNAN</v>
      </c>
      <c r="E125" s="56" t="str">
        <f>IF(ISNA(MATCH($B125,'3k - Výsledková listina'!$D:$D,0)),"",INDEX('3k - Výsledková listina'!$G:$H,MATCH($B125,'3k - Výsledková listina'!$D:$D,0),1))</f>
        <v/>
      </c>
      <c r="F125" s="57" t="str">
        <f>IF(ISNA(MATCH($B125,'3k - Výsledková listina'!$D:$D,0)),"",INDEX('3k - Výsledková listina'!$G:$H,MATCH($B125,'3k - Výsledková listina'!$D:$D,0),2))</f>
        <v/>
      </c>
      <c r="G125" s="56" t="str">
        <f>IF(ISNA(MATCH($B125,'3k - Výsledková listina'!$M:$M,0)),"",INDEX('3k - Výsledková listina'!$P:$Q,MATCH($B125,'3k - Výsledková listina'!$M:$M,0),1))</f>
        <v/>
      </c>
      <c r="H125" s="56" t="str">
        <f>IF(ISNA(MATCH($B125,'3k - Výsledková listina'!$M:$M,0)),"",INDEX('3k - Výsledková listina'!$P:$Q,MATCH($B125,'3k - Výsledková listina'!$M:$M,0),2))</f>
        <v/>
      </c>
      <c r="I125" s="56">
        <f t="shared" si="15"/>
        <v>0</v>
      </c>
      <c r="J125" s="20" t="str">
        <f t="shared" si="16"/>
        <v/>
      </c>
      <c r="K125" s="20" t="str">
        <f t="shared" si="17"/>
        <v/>
      </c>
      <c r="L125" s="58" t="str">
        <f t="shared" si="18"/>
        <v/>
      </c>
      <c r="N125">
        <f t="shared" si="19"/>
        <v>1</v>
      </c>
    </row>
    <row r="126" spans="1:14" x14ac:dyDescent="0.25">
      <c r="A126" s="118">
        <f>IF(Soupisky!H123&lt;&gt;"", Soupisky!H123, "")</f>
        <v>4077</v>
      </c>
      <c r="B126" s="118" t="str">
        <f>IF(Soupisky!I123&lt;&gt;"", Soupisky!I123, "")</f>
        <v>Doležal Lambert</v>
      </c>
      <c r="C126" s="118" t="str">
        <f>IF(Soupisky!J123&lt;&gt;"", Soupisky!J123, "")</f>
        <v>M</v>
      </c>
      <c r="D126" s="119" t="str">
        <f>IF(AND(A126&lt;&gt;"", Soupisky!E123 &lt;&gt; ""), Soupisky!E123, "")</f>
        <v>MO ČRS Jindřichův Hradec AWAS DRENNAN</v>
      </c>
      <c r="E126" s="56" t="str">
        <f>IF(ISNA(MATCH($B126,'3k - Výsledková listina'!$D:$D,0)),"",INDEX('3k - Výsledková listina'!$G:$H,MATCH($B126,'3k - Výsledková listina'!$D:$D,0),1))</f>
        <v/>
      </c>
      <c r="F126" s="57" t="str">
        <f>IF(ISNA(MATCH($B126,'3k - Výsledková listina'!$D:$D,0)),"",INDEX('3k - Výsledková listina'!$G:$H,MATCH($B126,'3k - Výsledková listina'!$D:$D,0),2))</f>
        <v/>
      </c>
      <c r="G126" s="56" t="str">
        <f>IF(ISNA(MATCH($B126,'3k - Výsledková listina'!$M:$M,0)),"",INDEX('3k - Výsledková listina'!$P:$Q,MATCH($B126,'3k - Výsledková listina'!$M:$M,0),1))</f>
        <v/>
      </c>
      <c r="H126" s="56" t="str">
        <f>IF(ISNA(MATCH($B126,'3k - Výsledková listina'!$M:$M,0)),"",INDEX('3k - Výsledková listina'!$P:$Q,MATCH($B126,'3k - Výsledková listina'!$M:$M,0),2))</f>
        <v/>
      </c>
      <c r="I126" s="56">
        <f t="shared" si="15"/>
        <v>0</v>
      </c>
      <c r="J126" s="20" t="str">
        <f t="shared" si="16"/>
        <v/>
      </c>
      <c r="K126" s="20" t="str">
        <f t="shared" si="17"/>
        <v/>
      </c>
      <c r="L126" s="58" t="str">
        <f t="shared" si="18"/>
        <v/>
      </c>
      <c r="N126">
        <f t="shared" si="19"/>
        <v>1</v>
      </c>
    </row>
    <row r="127" spans="1:14" x14ac:dyDescent="0.25">
      <c r="A127" s="118">
        <f>IF(Soupisky!H124&lt;&gt;"", Soupisky!H124, "")</f>
        <v>3063</v>
      </c>
      <c r="B127" s="118" t="str">
        <f>IF(Soupisky!I124&lt;&gt;"", Soupisky!I124, "")</f>
        <v>Polovic Ladislav</v>
      </c>
      <c r="C127" s="118" t="str">
        <f>IF(Soupisky!J124&lt;&gt;"", Soupisky!J124, "")</f>
        <v>M</v>
      </c>
      <c r="D127" s="119" t="str">
        <f>IF(AND(A127&lt;&gt;"", Soupisky!E124 &lt;&gt; ""), Soupisky!E124, "")</f>
        <v>MO ČRS Jindřichův Hradec AWAS DRENNAN</v>
      </c>
      <c r="E127" s="56" t="str">
        <f>IF(ISNA(MATCH($B127,'3k - Výsledková listina'!$D:$D,0)),"",INDEX('3k - Výsledková listina'!$G:$H,MATCH($B127,'3k - Výsledková listina'!$D:$D,0),1))</f>
        <v/>
      </c>
      <c r="F127" s="57" t="str">
        <f>IF(ISNA(MATCH($B127,'3k - Výsledková listina'!$D:$D,0)),"",INDEX('3k - Výsledková listina'!$G:$H,MATCH($B127,'3k - Výsledková listina'!$D:$D,0),2))</f>
        <v/>
      </c>
      <c r="G127" s="56" t="str">
        <f>IF(ISNA(MATCH($B127,'3k - Výsledková listina'!$M:$M,0)),"",INDEX('3k - Výsledková listina'!$P:$Q,MATCH($B127,'3k - Výsledková listina'!$M:$M,0),1))</f>
        <v/>
      </c>
      <c r="H127" s="56" t="str">
        <f>IF(ISNA(MATCH($B127,'3k - Výsledková listina'!$M:$M,0)),"",INDEX('3k - Výsledková listina'!$P:$Q,MATCH($B127,'3k - Výsledková listina'!$M:$M,0),2))</f>
        <v/>
      </c>
      <c r="I127" s="56">
        <f t="shared" si="15"/>
        <v>0</v>
      </c>
      <c r="J127" s="20" t="str">
        <f t="shared" si="16"/>
        <v/>
      </c>
      <c r="K127" s="20" t="str">
        <f t="shared" si="17"/>
        <v/>
      </c>
      <c r="L127" s="58" t="str">
        <f t="shared" si="18"/>
        <v/>
      </c>
      <c r="N127">
        <f t="shared" si="19"/>
        <v>1</v>
      </c>
    </row>
    <row r="128" spans="1:14" x14ac:dyDescent="0.25">
      <c r="A128" s="118">
        <f>IF(Soupisky!H125&lt;&gt;"", Soupisky!H125, "")</f>
        <v>2</v>
      </c>
      <c r="B128" s="118" t="str">
        <f>IF(Soupisky!I125&lt;&gt;"", Soupisky!I125, "")</f>
        <v>Ing. Heidenreich Jan</v>
      </c>
      <c r="C128" s="118" t="str">
        <f>IF(Soupisky!J125&lt;&gt;"", Soupisky!J125, "")</f>
        <v>M</v>
      </c>
      <c r="D128" s="119" t="str">
        <f>IF(AND(A128&lt;&gt;"", Soupisky!E125 &lt;&gt; ""), Soupisky!E125, "")</f>
        <v>MO ČRS Jindřichův Hradec AWAS DRENNAN</v>
      </c>
      <c r="E128" s="56" t="str">
        <f>IF(ISNA(MATCH($B128,'3k - Výsledková listina'!$D:$D,0)),"",INDEX('3k - Výsledková listina'!$G:$H,MATCH($B128,'3k - Výsledková listina'!$D:$D,0),1))</f>
        <v/>
      </c>
      <c r="F128" s="57" t="str">
        <f>IF(ISNA(MATCH($B128,'3k - Výsledková listina'!$D:$D,0)),"",INDEX('3k - Výsledková listina'!$G:$H,MATCH($B128,'3k - Výsledková listina'!$D:$D,0),2))</f>
        <v/>
      </c>
      <c r="G128" s="56" t="str">
        <f>IF(ISNA(MATCH($B128,'3k - Výsledková listina'!$M:$M,0)),"",INDEX('3k - Výsledková listina'!$P:$Q,MATCH($B128,'3k - Výsledková listina'!$M:$M,0),1))</f>
        <v/>
      </c>
      <c r="H128" s="56" t="str">
        <f>IF(ISNA(MATCH($B128,'3k - Výsledková listina'!$M:$M,0)),"",INDEX('3k - Výsledková listina'!$P:$Q,MATCH($B128,'3k - Výsledková listina'!$M:$M,0),2))</f>
        <v/>
      </c>
      <c r="I128" s="56">
        <f t="shared" si="15"/>
        <v>0</v>
      </c>
      <c r="J128" s="20" t="str">
        <f t="shared" si="16"/>
        <v/>
      </c>
      <c r="K128" s="20" t="str">
        <f t="shared" si="17"/>
        <v/>
      </c>
      <c r="L128" s="58" t="str">
        <f t="shared" si="18"/>
        <v/>
      </c>
      <c r="N128">
        <f t="shared" si="19"/>
        <v>1</v>
      </c>
    </row>
    <row r="129" spans="1:14" x14ac:dyDescent="0.25">
      <c r="A129" s="118" t="str">
        <f>IF(Soupisky!H126&lt;&gt;"", Soupisky!H126, "")</f>
        <v/>
      </c>
      <c r="B129" s="118" t="str">
        <f>IF(Soupisky!I126&lt;&gt;"", Soupisky!I126, "")</f>
        <v/>
      </c>
      <c r="C129" s="118" t="str">
        <f>IF(Soupisky!J126&lt;&gt;"", Soupisky!J126, "")</f>
        <v/>
      </c>
      <c r="D129" s="119" t="str">
        <f>IF(AND(A129&lt;&gt;"", Soupisky!E126 &lt;&gt; ""), Soupisky!E126, "")</f>
        <v/>
      </c>
      <c r="E129" s="56" t="str">
        <f>IF(ISNA(MATCH($B129,'3k - Výsledková listina'!$D:$D,0)),"",INDEX('3k - Výsledková listina'!$G:$H,MATCH($B129,'3k - Výsledková listina'!$D:$D,0),1))</f>
        <v/>
      </c>
      <c r="F129" s="57" t="str">
        <f>IF(ISNA(MATCH($B129,'3k - Výsledková listina'!$D:$D,0)),"",INDEX('3k - Výsledková listina'!$G:$H,MATCH($B129,'3k - Výsledková listina'!$D:$D,0),2))</f>
        <v/>
      </c>
      <c r="G129" s="56" t="str">
        <f>IF(ISNA(MATCH($B129,'3k - Výsledková listina'!$M:$M,0)),"",INDEX('3k - Výsledková listina'!$P:$Q,MATCH($B129,'3k - Výsledková listina'!$M:$M,0),1))</f>
        <v/>
      </c>
      <c r="H129" s="56" t="str">
        <f>IF(ISNA(MATCH($B129,'3k - Výsledková listina'!$M:$M,0)),"",INDEX('3k - Výsledková listina'!$P:$Q,MATCH($B129,'3k - Výsledková listina'!$M:$M,0),2))</f>
        <v/>
      </c>
      <c r="I129" s="56" t="str">
        <f t="shared" si="15"/>
        <v/>
      </c>
      <c r="J129" s="20" t="str">
        <f t="shared" si="16"/>
        <v/>
      </c>
      <c r="K129" s="20" t="str">
        <f t="shared" si="17"/>
        <v/>
      </c>
      <c r="L129" s="58" t="str">
        <f t="shared" si="18"/>
        <v/>
      </c>
      <c r="N129">
        <f t="shared" si="19"/>
        <v>0</v>
      </c>
    </row>
    <row r="130" spans="1:14" x14ac:dyDescent="0.25">
      <c r="A130" s="118" t="str">
        <f>IF(Soupisky!H127&lt;&gt;"", Soupisky!H127, "")</f>
        <v/>
      </c>
      <c r="B130" s="118" t="str">
        <f>IF(Soupisky!I127&lt;&gt;"", Soupisky!I127, "")</f>
        <v/>
      </c>
      <c r="C130" s="118" t="str">
        <f>IF(Soupisky!J127&lt;&gt;"", Soupisky!J127, "")</f>
        <v/>
      </c>
      <c r="D130" s="119" t="str">
        <f>IF(AND(A130&lt;&gt;"", Soupisky!E127 &lt;&gt; ""), Soupisky!E127, "")</f>
        <v/>
      </c>
      <c r="E130" s="56" t="str">
        <f>IF(ISNA(MATCH($B130,'3k - Výsledková listina'!$D:$D,0)),"",INDEX('3k - Výsledková listina'!$G:$H,MATCH($B130,'3k - Výsledková listina'!$D:$D,0),1))</f>
        <v/>
      </c>
      <c r="F130" s="57" t="str">
        <f>IF(ISNA(MATCH($B130,'3k - Výsledková listina'!$D:$D,0)),"",INDEX('3k - Výsledková listina'!$G:$H,MATCH($B130,'3k - Výsledková listina'!$D:$D,0),2))</f>
        <v/>
      </c>
      <c r="G130" s="56" t="str">
        <f>IF(ISNA(MATCH($B130,'3k - Výsledková listina'!$M:$M,0)),"",INDEX('3k - Výsledková listina'!$P:$Q,MATCH($B130,'3k - Výsledková listina'!$M:$M,0),1))</f>
        <v/>
      </c>
      <c r="H130" s="56" t="str">
        <f>IF(ISNA(MATCH($B130,'3k - Výsledková listina'!$M:$M,0)),"",INDEX('3k - Výsledková listina'!$P:$Q,MATCH($B130,'3k - Výsledková listina'!$M:$M,0),2))</f>
        <v/>
      </c>
      <c r="I130" s="56" t="str">
        <f t="shared" si="15"/>
        <v/>
      </c>
      <c r="J130" s="20" t="str">
        <f t="shared" si="16"/>
        <v/>
      </c>
      <c r="K130" s="20" t="str">
        <f t="shared" si="17"/>
        <v/>
      </c>
      <c r="L130" s="58" t="str">
        <f t="shared" si="18"/>
        <v/>
      </c>
      <c r="N130">
        <f t="shared" si="19"/>
        <v>0</v>
      </c>
    </row>
    <row r="131" spans="1:14" x14ac:dyDescent="0.25">
      <c r="A131" s="118" t="str">
        <f>IF(Soupisky!H128&lt;&gt;"", Soupisky!H128, "")</f>
        <v/>
      </c>
      <c r="B131" s="118" t="str">
        <f>IF(Soupisky!I128&lt;&gt;"", Soupisky!I128, "")</f>
        <v/>
      </c>
      <c r="C131" s="118" t="str">
        <f>IF(Soupisky!J128&lt;&gt;"", Soupisky!J128, "")</f>
        <v/>
      </c>
      <c r="D131" s="119" t="str">
        <f>IF(AND(A131&lt;&gt;"", Soupisky!E128 &lt;&gt; ""), Soupisky!E128, "")</f>
        <v/>
      </c>
      <c r="E131" s="56" t="str">
        <f>IF(ISNA(MATCH($B131,'3k - Výsledková listina'!$D:$D,0)),"",INDEX('3k - Výsledková listina'!$G:$H,MATCH($B131,'3k - Výsledková listina'!$D:$D,0),1))</f>
        <v/>
      </c>
      <c r="F131" s="57" t="str">
        <f>IF(ISNA(MATCH($B131,'3k - Výsledková listina'!$D:$D,0)),"",INDEX('3k - Výsledková listina'!$G:$H,MATCH($B131,'3k - Výsledková listina'!$D:$D,0),2))</f>
        <v/>
      </c>
      <c r="G131" s="56" t="str">
        <f>IF(ISNA(MATCH($B131,'3k - Výsledková listina'!$M:$M,0)),"",INDEX('3k - Výsledková listina'!$P:$Q,MATCH($B131,'3k - Výsledková listina'!$M:$M,0),1))</f>
        <v/>
      </c>
      <c r="H131" s="56" t="str">
        <f>IF(ISNA(MATCH($B131,'3k - Výsledková listina'!$M:$M,0)),"",INDEX('3k - Výsledková listina'!$P:$Q,MATCH($B131,'3k - Výsledková listina'!$M:$M,0),2))</f>
        <v/>
      </c>
      <c r="I131" s="56" t="str">
        <f t="shared" si="15"/>
        <v/>
      </c>
      <c r="J131" s="20" t="str">
        <f t="shared" si="16"/>
        <v/>
      </c>
      <c r="K131" s="20" t="str">
        <f t="shared" si="17"/>
        <v/>
      </c>
      <c r="L131" s="58" t="str">
        <f t="shared" si="18"/>
        <v/>
      </c>
      <c r="N131">
        <f t="shared" si="19"/>
        <v>0</v>
      </c>
    </row>
    <row r="132" spans="1:14" x14ac:dyDescent="0.25">
      <c r="A132" s="118" t="str">
        <f>IF(Soupisky!H129&lt;&gt;"", Soupisky!H129, "")</f>
        <v/>
      </c>
      <c r="B132" s="118" t="str">
        <f>IF(Soupisky!I129&lt;&gt;"", Soupisky!I129, "")</f>
        <v/>
      </c>
      <c r="C132" s="118" t="str">
        <f>IF(Soupisky!J129&lt;&gt;"", Soupisky!J129, "")</f>
        <v/>
      </c>
      <c r="D132" s="119" t="str">
        <f>IF(AND(A132&lt;&gt;"", Soupisky!E129 &lt;&gt; ""), Soupisky!E129, "")</f>
        <v/>
      </c>
      <c r="E132" s="56" t="str">
        <f>IF(ISNA(MATCH($B132,'3k - Výsledková listina'!$D:$D,0)),"",INDEX('3k - Výsledková listina'!$G:$H,MATCH($B132,'3k - Výsledková listina'!$D:$D,0),1))</f>
        <v/>
      </c>
      <c r="F132" s="57" t="str">
        <f>IF(ISNA(MATCH($B132,'3k - Výsledková listina'!$D:$D,0)),"",INDEX('3k - Výsledková listina'!$G:$H,MATCH($B132,'3k - Výsledková listina'!$D:$D,0),2))</f>
        <v/>
      </c>
      <c r="G132" s="56" t="str">
        <f>IF(ISNA(MATCH($B132,'3k - Výsledková listina'!$M:$M,0)),"",INDEX('3k - Výsledková listina'!$P:$Q,MATCH($B132,'3k - Výsledková listina'!$M:$M,0),1))</f>
        <v/>
      </c>
      <c r="H132" s="56" t="str">
        <f>IF(ISNA(MATCH($B132,'3k - Výsledková listina'!$M:$M,0)),"",INDEX('3k - Výsledková listina'!$P:$Q,MATCH($B132,'3k - Výsledková listina'!$M:$M,0),2))</f>
        <v/>
      </c>
      <c r="I132" s="56" t="str">
        <f t="shared" si="15"/>
        <v/>
      </c>
      <c r="J132" s="20" t="str">
        <f t="shared" si="16"/>
        <v/>
      </c>
      <c r="K132" s="20" t="str">
        <f t="shared" si="17"/>
        <v/>
      </c>
      <c r="L132" s="58" t="str">
        <f t="shared" si="18"/>
        <v/>
      </c>
      <c r="N132">
        <f t="shared" si="19"/>
        <v>0</v>
      </c>
    </row>
    <row r="133" spans="1:14" x14ac:dyDescent="0.25">
      <c r="A133" s="118" t="str">
        <f>IF(Soupisky!H130&lt;&gt;"", Soupisky!H130, "")</f>
        <v/>
      </c>
      <c r="B133" s="118" t="str">
        <f>IF(Soupisky!I130&lt;&gt;"", Soupisky!I130, "")</f>
        <v/>
      </c>
      <c r="C133" s="118" t="str">
        <f>IF(Soupisky!J130&lt;&gt;"", Soupisky!J130, "")</f>
        <v/>
      </c>
      <c r="D133" s="119" t="str">
        <f>IF(AND(A133&lt;&gt;"", Soupisky!E130 &lt;&gt; ""), Soupisky!E130, "")</f>
        <v/>
      </c>
      <c r="E133" s="56" t="str">
        <f>IF(ISNA(MATCH($B133,'3k - Výsledková listina'!$D:$D,0)),"",INDEX('3k - Výsledková listina'!$G:$H,MATCH($B133,'3k - Výsledková listina'!$D:$D,0),1))</f>
        <v/>
      </c>
      <c r="F133" s="57" t="str">
        <f>IF(ISNA(MATCH($B133,'3k - Výsledková listina'!$D:$D,0)),"",INDEX('3k - Výsledková listina'!$G:$H,MATCH($B133,'3k - Výsledková listina'!$D:$D,0),2))</f>
        <v/>
      </c>
      <c r="G133" s="56" t="str">
        <f>IF(ISNA(MATCH($B133,'3k - Výsledková listina'!$M:$M,0)),"",INDEX('3k - Výsledková listina'!$P:$Q,MATCH($B133,'3k - Výsledková listina'!$M:$M,0),1))</f>
        <v/>
      </c>
      <c r="H133" s="56" t="str">
        <f>IF(ISNA(MATCH($B133,'3k - Výsledková listina'!$M:$M,0)),"",INDEX('3k - Výsledková listina'!$P:$Q,MATCH($B133,'3k - Výsledková listina'!$M:$M,0),2))</f>
        <v/>
      </c>
      <c r="I133" s="56" t="str">
        <f t="shared" si="15"/>
        <v/>
      </c>
      <c r="J133" s="20" t="str">
        <f t="shared" si="16"/>
        <v/>
      </c>
      <c r="K133" s="20" t="str">
        <f t="shared" si="17"/>
        <v/>
      </c>
      <c r="L133" s="58" t="str">
        <f t="shared" si="18"/>
        <v/>
      </c>
      <c r="N133">
        <f t="shared" si="19"/>
        <v>0</v>
      </c>
    </row>
    <row r="134" spans="1:14" x14ac:dyDescent="0.25">
      <c r="A134" s="118" t="str">
        <f>IF(Soupisky!H131&lt;&gt;"", Soupisky!H131, "")</f>
        <v/>
      </c>
      <c r="B134" s="118" t="str">
        <f>IF(Soupisky!I131&lt;&gt;"", Soupisky!I131, "")</f>
        <v/>
      </c>
      <c r="C134" s="118" t="str">
        <f>IF(Soupisky!J131&lt;&gt;"", Soupisky!J131, "")</f>
        <v/>
      </c>
      <c r="D134" s="119" t="str">
        <f>IF(AND(A134&lt;&gt;"", Soupisky!E131 &lt;&gt; ""), Soupisky!E131, "")</f>
        <v/>
      </c>
      <c r="E134" s="56" t="str">
        <f>IF(ISNA(MATCH($B134,'3k - Výsledková listina'!$D:$D,0)),"",INDEX('3k - Výsledková listina'!$G:$H,MATCH($B134,'3k - Výsledková listina'!$D:$D,0),1))</f>
        <v/>
      </c>
      <c r="F134" s="57" t="str">
        <f>IF(ISNA(MATCH($B134,'3k - Výsledková listina'!$D:$D,0)),"",INDEX('3k - Výsledková listina'!$G:$H,MATCH($B134,'3k - Výsledková listina'!$D:$D,0),2))</f>
        <v/>
      </c>
      <c r="G134" s="56" t="str">
        <f>IF(ISNA(MATCH($B134,'3k - Výsledková listina'!$M:$M,0)),"",INDEX('3k - Výsledková listina'!$P:$Q,MATCH($B134,'3k - Výsledková listina'!$M:$M,0),1))</f>
        <v/>
      </c>
      <c r="H134" s="56" t="str">
        <f>IF(ISNA(MATCH($B134,'3k - Výsledková listina'!$M:$M,0)),"",INDEX('3k - Výsledková listina'!$P:$Q,MATCH($B134,'3k - Výsledková listina'!$M:$M,0),2))</f>
        <v/>
      </c>
      <c r="I134" s="56" t="str">
        <f t="shared" ref="I134:I161" si="20">IF(B134="","",COUNT(F134,H134))</f>
        <v/>
      </c>
      <c r="J134" s="20" t="str">
        <f t="shared" ref="J134:J161" si="21">IF(OR($I134=0, $I134=""),"",SUM(E134,G134))</f>
        <v/>
      </c>
      <c r="K134" s="20" t="str">
        <f t="shared" ref="K134:K161" si="22">IF(OR($I134=0, $I134=""),"",SUM(F134,H134))</f>
        <v/>
      </c>
      <c r="L134" s="58" t="str">
        <f t="shared" ref="L134:L161" si="23">IF(OR($I134=0, $I134=""), "",IF(ISTEXT(L133),1,L133+1))</f>
        <v/>
      </c>
      <c r="N134">
        <f t="shared" ref="N134:N161" si="24">IF(AND(A134&lt;&gt;"",A134&lt;&gt;0), 1, 0)</f>
        <v>0</v>
      </c>
    </row>
    <row r="135" spans="1:14" x14ac:dyDescent="0.25">
      <c r="A135" s="118" t="str">
        <f>IF(Soupisky!H132&lt;&gt;"", Soupisky!H132, "")</f>
        <v/>
      </c>
      <c r="B135" s="118" t="str">
        <f>IF(Soupisky!I132&lt;&gt;"", Soupisky!I132, "")</f>
        <v/>
      </c>
      <c r="C135" s="118" t="str">
        <f>IF(Soupisky!J132&lt;&gt;"", Soupisky!J132, "")</f>
        <v/>
      </c>
      <c r="D135" s="119" t="str">
        <f>IF(AND(A135&lt;&gt;"", Soupisky!E132 &lt;&gt; ""), Soupisky!E132, "")</f>
        <v/>
      </c>
      <c r="E135" s="56" t="str">
        <f>IF(ISNA(MATCH($B135,'3k - Výsledková listina'!$D:$D,0)),"",INDEX('3k - Výsledková listina'!$G:$H,MATCH($B135,'3k - Výsledková listina'!$D:$D,0),1))</f>
        <v/>
      </c>
      <c r="F135" s="57" t="str">
        <f>IF(ISNA(MATCH($B135,'3k - Výsledková listina'!$D:$D,0)),"",INDEX('3k - Výsledková listina'!$G:$H,MATCH($B135,'3k - Výsledková listina'!$D:$D,0),2))</f>
        <v/>
      </c>
      <c r="G135" s="56" t="str">
        <f>IF(ISNA(MATCH($B135,'3k - Výsledková listina'!$M:$M,0)),"",INDEX('3k - Výsledková listina'!$P:$Q,MATCH($B135,'3k - Výsledková listina'!$M:$M,0),1))</f>
        <v/>
      </c>
      <c r="H135" s="56" t="str">
        <f>IF(ISNA(MATCH($B135,'3k - Výsledková listina'!$M:$M,0)),"",INDEX('3k - Výsledková listina'!$P:$Q,MATCH($B135,'3k - Výsledková listina'!$M:$M,0),2))</f>
        <v/>
      </c>
      <c r="I135" s="56" t="str">
        <f t="shared" si="20"/>
        <v/>
      </c>
      <c r="J135" s="20" t="str">
        <f t="shared" si="21"/>
        <v/>
      </c>
      <c r="K135" s="20" t="str">
        <f t="shared" si="22"/>
        <v/>
      </c>
      <c r="L135" s="58" t="str">
        <f t="shared" si="23"/>
        <v/>
      </c>
      <c r="N135">
        <f t="shared" si="24"/>
        <v>0</v>
      </c>
    </row>
    <row r="136" spans="1:14" x14ac:dyDescent="0.25">
      <c r="A136" s="118">
        <f>IF(Soupisky!H133&lt;&gt;"", Soupisky!H133, "")</f>
        <v>196</v>
      </c>
      <c r="B136" s="118" t="str">
        <f>IF(Soupisky!I133&lt;&gt;"", Soupisky!I133, "")</f>
        <v>Veltruský Zdeněk ml.</v>
      </c>
      <c r="C136" s="118" t="str">
        <f>IF(Soupisky!J133&lt;&gt;"", Soupisky!J133, "")</f>
        <v>M</v>
      </c>
      <c r="D136" s="119" t="str">
        <f>IF(AND(A136&lt;&gt;"", Soupisky!E133 &lt;&gt; ""), Soupisky!E133, "")</f>
        <v>MO ČRS Mělník - Colmic</v>
      </c>
      <c r="E136" s="56" t="str">
        <f>IF(ISNA(MATCH($B136,'3k - Výsledková listina'!$D:$D,0)),"",INDEX('3k - Výsledková listina'!$G:$H,MATCH($B136,'3k - Výsledková listina'!$D:$D,0),1))</f>
        <v/>
      </c>
      <c r="F136" s="57" t="str">
        <f>IF(ISNA(MATCH($B136,'3k - Výsledková listina'!$D:$D,0)),"",INDEX('3k - Výsledková listina'!$G:$H,MATCH($B136,'3k - Výsledková listina'!$D:$D,0),2))</f>
        <v/>
      </c>
      <c r="G136" s="56" t="str">
        <f>IF(ISNA(MATCH($B136,'3k - Výsledková listina'!$M:$M,0)),"",INDEX('3k - Výsledková listina'!$P:$Q,MATCH($B136,'3k - Výsledková listina'!$M:$M,0),1))</f>
        <v/>
      </c>
      <c r="H136" s="56" t="str">
        <f>IF(ISNA(MATCH($B136,'3k - Výsledková listina'!$M:$M,0)),"",INDEX('3k - Výsledková listina'!$P:$Q,MATCH($B136,'3k - Výsledková listina'!$M:$M,0),2))</f>
        <v/>
      </c>
      <c r="I136" s="56">
        <f t="shared" si="20"/>
        <v>0</v>
      </c>
      <c r="J136" s="20" t="str">
        <f t="shared" si="21"/>
        <v/>
      </c>
      <c r="K136" s="20" t="str">
        <f t="shared" si="22"/>
        <v/>
      </c>
      <c r="L136" s="58" t="str">
        <f t="shared" si="23"/>
        <v/>
      </c>
      <c r="N136">
        <f t="shared" si="24"/>
        <v>1</v>
      </c>
    </row>
    <row r="137" spans="1:14" x14ac:dyDescent="0.25">
      <c r="A137" s="118">
        <f>IF(Soupisky!H134&lt;&gt;"", Soupisky!H134, "")</f>
        <v>1507</v>
      </c>
      <c r="B137" s="118" t="str">
        <f>IF(Soupisky!I134&lt;&gt;"", Soupisky!I134, "")</f>
        <v>Šimůnek Karel</v>
      </c>
      <c r="C137" s="118" t="str">
        <f>IF(Soupisky!J134&lt;&gt;"", Soupisky!J134, "")</f>
        <v>M</v>
      </c>
      <c r="D137" s="119" t="str">
        <f>IF(AND(A137&lt;&gt;"", Soupisky!E134 &lt;&gt; ""), Soupisky!E134, "")</f>
        <v>MO ČRS Mělník - Colmic</v>
      </c>
      <c r="E137" s="56" t="str">
        <f>IF(ISNA(MATCH($B137,'3k - Výsledková listina'!$D:$D,0)),"",INDEX('3k - Výsledková listina'!$G:$H,MATCH($B137,'3k - Výsledková listina'!$D:$D,0),1))</f>
        <v/>
      </c>
      <c r="F137" s="57" t="str">
        <f>IF(ISNA(MATCH($B137,'3k - Výsledková listina'!$D:$D,0)),"",INDEX('3k - Výsledková listina'!$G:$H,MATCH($B137,'3k - Výsledková listina'!$D:$D,0),2))</f>
        <v/>
      </c>
      <c r="G137" s="56" t="str">
        <f>IF(ISNA(MATCH($B137,'3k - Výsledková listina'!$M:$M,0)),"",INDEX('3k - Výsledková listina'!$P:$Q,MATCH($B137,'3k - Výsledková listina'!$M:$M,0),1))</f>
        <v/>
      </c>
      <c r="H137" s="56" t="str">
        <f>IF(ISNA(MATCH($B137,'3k - Výsledková listina'!$M:$M,0)),"",INDEX('3k - Výsledková listina'!$P:$Q,MATCH($B137,'3k - Výsledková listina'!$M:$M,0),2))</f>
        <v/>
      </c>
      <c r="I137" s="56">
        <f t="shared" si="20"/>
        <v>0</v>
      </c>
      <c r="J137" s="20" t="str">
        <f t="shared" si="21"/>
        <v/>
      </c>
      <c r="K137" s="20" t="str">
        <f t="shared" si="22"/>
        <v/>
      </c>
      <c r="L137" s="58" t="str">
        <f t="shared" si="23"/>
        <v/>
      </c>
      <c r="N137">
        <f t="shared" si="24"/>
        <v>1</v>
      </c>
    </row>
    <row r="138" spans="1:14" x14ac:dyDescent="0.25">
      <c r="A138" s="118">
        <f>IF(Soupisky!H135&lt;&gt;"", Soupisky!H135, "")</f>
        <v>1929</v>
      </c>
      <c r="B138" s="118" t="str">
        <f>IF(Soupisky!I135&lt;&gt;"", Soupisky!I135, "")</f>
        <v>Zahrádková Klára</v>
      </c>
      <c r="C138" s="118" t="str">
        <f>IF(Soupisky!J135&lt;&gt;"", Soupisky!J135, "")</f>
        <v>U25Ž</v>
      </c>
      <c r="D138" s="119" t="str">
        <f>IF(AND(A138&lt;&gt;"", Soupisky!E135 &lt;&gt; ""), Soupisky!E135, "")</f>
        <v>MO ČRS Mělník - Colmic</v>
      </c>
      <c r="E138" s="56" t="str">
        <f>IF(ISNA(MATCH($B138,'3k - Výsledková listina'!$D:$D,0)),"",INDEX('3k - Výsledková listina'!$G:$H,MATCH($B138,'3k - Výsledková listina'!$D:$D,0),1))</f>
        <v/>
      </c>
      <c r="F138" s="57" t="str">
        <f>IF(ISNA(MATCH($B138,'3k - Výsledková listina'!$D:$D,0)),"",INDEX('3k - Výsledková listina'!$G:$H,MATCH($B138,'3k - Výsledková listina'!$D:$D,0),2))</f>
        <v/>
      </c>
      <c r="G138" s="56" t="str">
        <f>IF(ISNA(MATCH($B138,'3k - Výsledková listina'!$M:$M,0)),"",INDEX('3k - Výsledková listina'!$P:$Q,MATCH($B138,'3k - Výsledková listina'!$M:$M,0),1))</f>
        <v/>
      </c>
      <c r="H138" s="56" t="str">
        <f>IF(ISNA(MATCH($B138,'3k - Výsledková listina'!$M:$M,0)),"",INDEX('3k - Výsledková listina'!$P:$Q,MATCH($B138,'3k - Výsledková listina'!$M:$M,0),2))</f>
        <v/>
      </c>
      <c r="I138" s="56">
        <f t="shared" si="20"/>
        <v>0</v>
      </c>
      <c r="J138" s="20" t="str">
        <f t="shared" si="21"/>
        <v/>
      </c>
      <c r="K138" s="20" t="str">
        <f t="shared" si="22"/>
        <v/>
      </c>
      <c r="L138" s="58" t="str">
        <f t="shared" si="23"/>
        <v/>
      </c>
      <c r="N138">
        <f t="shared" si="24"/>
        <v>1</v>
      </c>
    </row>
    <row r="139" spans="1:14" x14ac:dyDescent="0.25">
      <c r="A139" s="118">
        <f>IF(Soupisky!H136&lt;&gt;"", Soupisky!H136, "")</f>
        <v>851</v>
      </c>
      <c r="B139" s="118" t="str">
        <f>IF(Soupisky!I136&lt;&gt;"", Soupisky!I136, "")</f>
        <v>Zahrádka Radek</v>
      </c>
      <c r="C139" s="118" t="str">
        <f>IF(Soupisky!J136&lt;&gt;"", Soupisky!J136, "")</f>
        <v>M</v>
      </c>
      <c r="D139" s="119" t="str">
        <f>IF(AND(A139&lt;&gt;"", Soupisky!E136 &lt;&gt; ""), Soupisky!E136, "")</f>
        <v>MO ČRS Mělník - Colmic</v>
      </c>
      <c r="E139" s="56" t="str">
        <f>IF(ISNA(MATCH($B139,'3k - Výsledková listina'!$D:$D,0)),"",INDEX('3k - Výsledková listina'!$G:$H,MATCH($B139,'3k - Výsledková listina'!$D:$D,0),1))</f>
        <v/>
      </c>
      <c r="F139" s="57" t="str">
        <f>IF(ISNA(MATCH($B139,'3k - Výsledková listina'!$D:$D,0)),"",INDEX('3k - Výsledková listina'!$G:$H,MATCH($B139,'3k - Výsledková listina'!$D:$D,0),2))</f>
        <v/>
      </c>
      <c r="G139" s="56" t="str">
        <f>IF(ISNA(MATCH($B139,'3k - Výsledková listina'!$M:$M,0)),"",INDEX('3k - Výsledková listina'!$P:$Q,MATCH($B139,'3k - Výsledková listina'!$M:$M,0),1))</f>
        <v/>
      </c>
      <c r="H139" s="56" t="str">
        <f>IF(ISNA(MATCH($B139,'3k - Výsledková listina'!$M:$M,0)),"",INDEX('3k - Výsledková listina'!$P:$Q,MATCH($B139,'3k - Výsledková listina'!$M:$M,0),2))</f>
        <v/>
      </c>
      <c r="I139" s="56">
        <f t="shared" si="20"/>
        <v>0</v>
      </c>
      <c r="J139" s="20" t="str">
        <f t="shared" si="21"/>
        <v/>
      </c>
      <c r="K139" s="20" t="str">
        <f t="shared" si="22"/>
        <v/>
      </c>
      <c r="L139" s="58" t="str">
        <f t="shared" si="23"/>
        <v/>
      </c>
      <c r="N139">
        <f t="shared" si="24"/>
        <v>1</v>
      </c>
    </row>
    <row r="140" spans="1:14" x14ac:dyDescent="0.25">
      <c r="A140" s="118">
        <f>IF(Soupisky!H137&lt;&gt;"", Soupisky!H137, "")</f>
        <v>198</v>
      </c>
      <c r="B140" s="118" t="str">
        <f>IF(Soupisky!I137&lt;&gt;"", Soupisky!I137, "")</f>
        <v>Ing. Pecina Martin</v>
      </c>
      <c r="C140" s="118" t="str">
        <f>IF(Soupisky!J137&lt;&gt;"", Soupisky!J137, "")</f>
        <v>M</v>
      </c>
      <c r="D140" s="119" t="str">
        <f>IF(AND(A140&lt;&gt;"", Soupisky!E137 &lt;&gt; ""), Soupisky!E137, "")</f>
        <v>MO ČRS Mělník - Colmic</v>
      </c>
      <c r="E140" s="56" t="str">
        <f>IF(ISNA(MATCH($B140,'3k - Výsledková listina'!$D:$D,0)),"",INDEX('3k - Výsledková listina'!$G:$H,MATCH($B140,'3k - Výsledková listina'!$D:$D,0),1))</f>
        <v/>
      </c>
      <c r="F140" s="57" t="str">
        <f>IF(ISNA(MATCH($B140,'3k - Výsledková listina'!$D:$D,0)),"",INDEX('3k - Výsledková listina'!$G:$H,MATCH($B140,'3k - Výsledková listina'!$D:$D,0),2))</f>
        <v/>
      </c>
      <c r="G140" s="56" t="str">
        <f>IF(ISNA(MATCH($B140,'3k - Výsledková listina'!$M:$M,0)),"",INDEX('3k - Výsledková listina'!$P:$Q,MATCH($B140,'3k - Výsledková listina'!$M:$M,0),1))</f>
        <v/>
      </c>
      <c r="H140" s="56" t="str">
        <f>IF(ISNA(MATCH($B140,'3k - Výsledková listina'!$M:$M,0)),"",INDEX('3k - Výsledková listina'!$P:$Q,MATCH($B140,'3k - Výsledková listina'!$M:$M,0),2))</f>
        <v/>
      </c>
      <c r="I140" s="56">
        <f t="shared" si="20"/>
        <v>0</v>
      </c>
      <c r="J140" s="20" t="str">
        <f t="shared" si="21"/>
        <v/>
      </c>
      <c r="K140" s="20" t="str">
        <f t="shared" si="22"/>
        <v/>
      </c>
      <c r="L140" s="58" t="str">
        <f t="shared" si="23"/>
        <v/>
      </c>
      <c r="N140">
        <f t="shared" si="24"/>
        <v>1</v>
      </c>
    </row>
    <row r="141" spans="1:14" x14ac:dyDescent="0.25">
      <c r="A141" s="118">
        <f>IF(Soupisky!H138&lt;&gt;"", Soupisky!H138, "")</f>
        <v>4057</v>
      </c>
      <c r="B141" s="118" t="str">
        <f>IF(Soupisky!I138&lt;&gt;"", Soupisky!I138, "")</f>
        <v>Frolík Jaroslav</v>
      </c>
      <c r="C141" s="118" t="str">
        <f>IF(Soupisky!J138&lt;&gt;"", Soupisky!J138, "")</f>
        <v>M</v>
      </c>
      <c r="D141" s="119" t="str">
        <f>IF(AND(A141&lt;&gt;"", Soupisky!E138 &lt;&gt; ""), Soupisky!E138, "")</f>
        <v>MO ČRS Mělník - Colmic</v>
      </c>
      <c r="E141" s="56" t="str">
        <f>IF(ISNA(MATCH($B141,'3k - Výsledková listina'!$D:$D,0)),"",INDEX('3k - Výsledková listina'!$G:$H,MATCH($B141,'3k - Výsledková listina'!$D:$D,0),1))</f>
        <v/>
      </c>
      <c r="F141" s="57" t="str">
        <f>IF(ISNA(MATCH($B141,'3k - Výsledková listina'!$D:$D,0)),"",INDEX('3k - Výsledková listina'!$G:$H,MATCH($B141,'3k - Výsledková listina'!$D:$D,0),2))</f>
        <v/>
      </c>
      <c r="G141" s="56" t="str">
        <f>IF(ISNA(MATCH($B141,'3k - Výsledková listina'!$M:$M,0)),"",INDEX('3k - Výsledková listina'!$P:$Q,MATCH($B141,'3k - Výsledková listina'!$M:$M,0),1))</f>
        <v/>
      </c>
      <c r="H141" s="56" t="str">
        <f>IF(ISNA(MATCH($B141,'3k - Výsledková listina'!$M:$M,0)),"",INDEX('3k - Výsledková listina'!$P:$Q,MATCH($B141,'3k - Výsledková listina'!$M:$M,0),2))</f>
        <v/>
      </c>
      <c r="I141" s="56">
        <f t="shared" si="20"/>
        <v>0</v>
      </c>
      <c r="J141" s="20" t="str">
        <f t="shared" si="21"/>
        <v/>
      </c>
      <c r="K141" s="20" t="str">
        <f t="shared" si="22"/>
        <v/>
      </c>
      <c r="L141" s="58" t="str">
        <f t="shared" si="23"/>
        <v/>
      </c>
      <c r="N141">
        <f t="shared" si="24"/>
        <v>1</v>
      </c>
    </row>
    <row r="142" spans="1:14" x14ac:dyDescent="0.25">
      <c r="A142" s="118">
        <f>IF(Soupisky!H139&lt;&gt;"", Soupisky!H139, "")</f>
        <v>201</v>
      </c>
      <c r="B142" s="118" t="str">
        <f>IF(Soupisky!I139&lt;&gt;"", Soupisky!I139, "")</f>
        <v>Sitta Bohuslav</v>
      </c>
      <c r="C142" s="118" t="str">
        <f>IF(Soupisky!J139&lt;&gt;"", Soupisky!J139, "")</f>
        <v>M</v>
      </c>
      <c r="D142" s="119" t="str">
        <f>IF(AND(A142&lt;&gt;"", Soupisky!E139 &lt;&gt; ""), Soupisky!E139, "")</f>
        <v>MO ČRS Mělník - Colmic</v>
      </c>
      <c r="E142" s="56" t="str">
        <f>IF(ISNA(MATCH($B142,'3k - Výsledková listina'!$D:$D,0)),"",INDEX('3k - Výsledková listina'!$G:$H,MATCH($B142,'3k - Výsledková listina'!$D:$D,0),1))</f>
        <v/>
      </c>
      <c r="F142" s="57" t="str">
        <f>IF(ISNA(MATCH($B142,'3k - Výsledková listina'!$D:$D,0)),"",INDEX('3k - Výsledková listina'!$G:$H,MATCH($B142,'3k - Výsledková listina'!$D:$D,0),2))</f>
        <v/>
      </c>
      <c r="G142" s="56" t="str">
        <f>IF(ISNA(MATCH($B142,'3k - Výsledková listina'!$M:$M,0)),"",INDEX('3k - Výsledková listina'!$P:$Q,MATCH($B142,'3k - Výsledková listina'!$M:$M,0),1))</f>
        <v/>
      </c>
      <c r="H142" s="56" t="str">
        <f>IF(ISNA(MATCH($B142,'3k - Výsledková listina'!$M:$M,0)),"",INDEX('3k - Výsledková listina'!$P:$Q,MATCH($B142,'3k - Výsledková listina'!$M:$M,0),2))</f>
        <v/>
      </c>
      <c r="I142" s="56">
        <f t="shared" si="20"/>
        <v>0</v>
      </c>
      <c r="J142" s="20" t="str">
        <f t="shared" si="21"/>
        <v/>
      </c>
      <c r="K142" s="20" t="str">
        <f t="shared" si="22"/>
        <v/>
      </c>
      <c r="L142" s="58" t="str">
        <f t="shared" si="23"/>
        <v/>
      </c>
      <c r="N142">
        <f t="shared" si="24"/>
        <v>1</v>
      </c>
    </row>
    <row r="143" spans="1:14" x14ac:dyDescent="0.25">
      <c r="A143" s="118">
        <f>IF(Soupisky!H140&lt;&gt;"", Soupisky!H140, "")</f>
        <v>72</v>
      </c>
      <c r="B143" s="118" t="str">
        <f>IF(Soupisky!I140&lt;&gt;"", Soupisky!I140, "")</f>
        <v>Pergreffi Luca</v>
      </c>
      <c r="C143" s="118" t="str">
        <f>IF(Soupisky!J140&lt;&gt;"", Soupisky!J140, "")</f>
        <v>M</v>
      </c>
      <c r="D143" s="119" t="str">
        <f>IF(AND(A143&lt;&gt;"", Soupisky!E140 &lt;&gt; ""), Soupisky!E140, "")</f>
        <v>MO ČRS Mělník - Colmic</v>
      </c>
      <c r="E143" s="56" t="str">
        <f>IF(ISNA(MATCH($B143,'3k - Výsledková listina'!$D:$D,0)),"",INDEX('3k - Výsledková listina'!$G:$H,MATCH($B143,'3k - Výsledková listina'!$D:$D,0),1))</f>
        <v/>
      </c>
      <c r="F143" s="57" t="str">
        <f>IF(ISNA(MATCH($B143,'3k - Výsledková listina'!$D:$D,0)),"",INDEX('3k - Výsledková listina'!$G:$H,MATCH($B143,'3k - Výsledková listina'!$D:$D,0),2))</f>
        <v/>
      </c>
      <c r="G143" s="56" t="str">
        <f>IF(ISNA(MATCH($B143,'3k - Výsledková listina'!$M:$M,0)),"",INDEX('3k - Výsledková listina'!$P:$Q,MATCH($B143,'3k - Výsledková listina'!$M:$M,0),1))</f>
        <v/>
      </c>
      <c r="H143" s="56" t="str">
        <f>IF(ISNA(MATCH($B143,'3k - Výsledková listina'!$M:$M,0)),"",INDEX('3k - Výsledková listina'!$P:$Q,MATCH($B143,'3k - Výsledková listina'!$M:$M,0),2))</f>
        <v/>
      </c>
      <c r="I143" s="56">
        <f t="shared" si="20"/>
        <v>0</v>
      </c>
      <c r="J143" s="20" t="str">
        <f t="shared" si="21"/>
        <v/>
      </c>
      <c r="K143" s="20" t="str">
        <f t="shared" si="22"/>
        <v/>
      </c>
      <c r="L143" s="58" t="str">
        <f t="shared" si="23"/>
        <v/>
      </c>
      <c r="N143">
        <f t="shared" si="24"/>
        <v>1</v>
      </c>
    </row>
    <row r="144" spans="1:14" x14ac:dyDescent="0.25">
      <c r="A144" s="118">
        <f>IF(Soupisky!H141&lt;&gt;"", Soupisky!H141, "")</f>
        <v>2954</v>
      </c>
      <c r="B144" s="118" t="str">
        <f>IF(Soupisky!I141&lt;&gt;"", Soupisky!I141, "")</f>
        <v>Polívka Zdeněk</v>
      </c>
      <c r="C144" s="118" t="str">
        <f>IF(Soupisky!J141&lt;&gt;"", Soupisky!J141, "")</f>
        <v>U25</v>
      </c>
      <c r="D144" s="119" t="str">
        <f>IF(AND(A144&lt;&gt;"", Soupisky!E141 &lt;&gt; ""), Soupisky!E141, "")</f>
        <v>MO ČRS Mělník - Colmic</v>
      </c>
      <c r="E144" s="56" t="str">
        <f>IF(ISNA(MATCH($B144,'3k - Výsledková listina'!$D:$D,0)),"",INDEX('3k - Výsledková listina'!$G:$H,MATCH($B144,'3k - Výsledková listina'!$D:$D,0),1))</f>
        <v/>
      </c>
      <c r="F144" s="57" t="str">
        <f>IF(ISNA(MATCH($B144,'3k - Výsledková listina'!$D:$D,0)),"",INDEX('3k - Výsledková listina'!$G:$H,MATCH($B144,'3k - Výsledková listina'!$D:$D,0),2))</f>
        <v/>
      </c>
      <c r="G144" s="56" t="str">
        <f>IF(ISNA(MATCH($B144,'3k - Výsledková listina'!$M:$M,0)),"",INDEX('3k - Výsledková listina'!$P:$Q,MATCH($B144,'3k - Výsledková listina'!$M:$M,0),1))</f>
        <v/>
      </c>
      <c r="H144" s="56" t="str">
        <f>IF(ISNA(MATCH($B144,'3k - Výsledková listina'!$M:$M,0)),"",INDEX('3k - Výsledková listina'!$P:$Q,MATCH($B144,'3k - Výsledková listina'!$M:$M,0),2))</f>
        <v/>
      </c>
      <c r="I144" s="56">
        <f t="shared" si="20"/>
        <v>0</v>
      </c>
      <c r="J144" s="20" t="str">
        <f t="shared" si="21"/>
        <v/>
      </c>
      <c r="K144" s="20" t="str">
        <f t="shared" si="22"/>
        <v/>
      </c>
      <c r="L144" s="58" t="str">
        <f t="shared" si="23"/>
        <v/>
      </c>
      <c r="N144">
        <f t="shared" si="24"/>
        <v>1</v>
      </c>
    </row>
    <row r="145" spans="1:14" x14ac:dyDescent="0.25">
      <c r="A145" s="118" t="str">
        <f>IF(Soupisky!H142&lt;&gt;"", Soupisky!H142, "")</f>
        <v/>
      </c>
      <c r="B145" s="118" t="str">
        <f>IF(Soupisky!I142&lt;&gt;"", Soupisky!I142, "")</f>
        <v/>
      </c>
      <c r="C145" s="118" t="str">
        <f>IF(Soupisky!J142&lt;&gt;"", Soupisky!J142, "")</f>
        <v/>
      </c>
      <c r="D145" s="119" t="str">
        <f>IF(AND(A145&lt;&gt;"", Soupisky!E142 &lt;&gt; ""), Soupisky!E142, "")</f>
        <v/>
      </c>
      <c r="E145" s="56" t="str">
        <f>IF(ISNA(MATCH($B145,'3k - Výsledková listina'!$D:$D,0)),"",INDEX('3k - Výsledková listina'!$G:$H,MATCH($B145,'3k - Výsledková listina'!$D:$D,0),1))</f>
        <v/>
      </c>
      <c r="F145" s="57" t="str">
        <f>IF(ISNA(MATCH($B145,'3k - Výsledková listina'!$D:$D,0)),"",INDEX('3k - Výsledková listina'!$G:$H,MATCH($B145,'3k - Výsledková listina'!$D:$D,0),2))</f>
        <v/>
      </c>
      <c r="G145" s="56" t="str">
        <f>IF(ISNA(MATCH($B145,'3k - Výsledková listina'!$M:$M,0)),"",INDEX('3k - Výsledková listina'!$P:$Q,MATCH($B145,'3k - Výsledková listina'!$M:$M,0),1))</f>
        <v/>
      </c>
      <c r="H145" s="56" t="str">
        <f>IF(ISNA(MATCH($B145,'3k - Výsledková listina'!$M:$M,0)),"",INDEX('3k - Výsledková listina'!$P:$Q,MATCH($B145,'3k - Výsledková listina'!$M:$M,0),2))</f>
        <v/>
      </c>
      <c r="I145" s="56" t="str">
        <f t="shared" si="20"/>
        <v/>
      </c>
      <c r="J145" s="20" t="str">
        <f t="shared" si="21"/>
        <v/>
      </c>
      <c r="K145" s="20" t="str">
        <f t="shared" si="22"/>
        <v/>
      </c>
      <c r="L145" s="58" t="str">
        <f t="shared" si="23"/>
        <v/>
      </c>
      <c r="N145">
        <f t="shared" si="24"/>
        <v>0</v>
      </c>
    </row>
    <row r="146" spans="1:14" x14ac:dyDescent="0.25">
      <c r="A146" s="118" t="str">
        <f>IF(Soupisky!H143&lt;&gt;"", Soupisky!H143, "")</f>
        <v/>
      </c>
      <c r="B146" s="118" t="str">
        <f>IF(Soupisky!I143&lt;&gt;"", Soupisky!I143, "")</f>
        <v/>
      </c>
      <c r="C146" s="118" t="str">
        <f>IF(Soupisky!J143&lt;&gt;"", Soupisky!J143, "")</f>
        <v/>
      </c>
      <c r="D146" s="119" t="str">
        <f>IF(AND(A146&lt;&gt;"", Soupisky!E143 &lt;&gt; ""), Soupisky!E143, "")</f>
        <v/>
      </c>
      <c r="E146" s="56" t="str">
        <f>IF(ISNA(MATCH($B146,'3k - Výsledková listina'!$D:$D,0)),"",INDEX('3k - Výsledková listina'!$G:$H,MATCH($B146,'3k - Výsledková listina'!$D:$D,0),1))</f>
        <v/>
      </c>
      <c r="F146" s="57" t="str">
        <f>IF(ISNA(MATCH($B146,'3k - Výsledková listina'!$D:$D,0)),"",INDEX('3k - Výsledková listina'!$G:$H,MATCH($B146,'3k - Výsledková listina'!$D:$D,0),2))</f>
        <v/>
      </c>
      <c r="G146" s="56" t="str">
        <f>IF(ISNA(MATCH($B146,'3k - Výsledková listina'!$M:$M,0)),"",INDEX('3k - Výsledková listina'!$P:$Q,MATCH($B146,'3k - Výsledková listina'!$M:$M,0),1))</f>
        <v/>
      </c>
      <c r="H146" s="56" t="str">
        <f>IF(ISNA(MATCH($B146,'3k - Výsledková listina'!$M:$M,0)),"",INDEX('3k - Výsledková listina'!$P:$Q,MATCH($B146,'3k - Výsledková listina'!$M:$M,0),2))</f>
        <v/>
      </c>
      <c r="I146" s="56" t="str">
        <f t="shared" si="20"/>
        <v/>
      </c>
      <c r="J146" s="20" t="str">
        <f t="shared" si="21"/>
        <v/>
      </c>
      <c r="K146" s="20" t="str">
        <f t="shared" si="22"/>
        <v/>
      </c>
      <c r="L146" s="58" t="str">
        <f t="shared" si="23"/>
        <v/>
      </c>
      <c r="N146">
        <f t="shared" si="24"/>
        <v>0</v>
      </c>
    </row>
    <row r="147" spans="1:14" x14ac:dyDescent="0.25">
      <c r="A147" s="118" t="str">
        <f>IF(Soupisky!H144&lt;&gt;"", Soupisky!H144, "")</f>
        <v/>
      </c>
      <c r="B147" s="118" t="str">
        <f>IF(Soupisky!I144&lt;&gt;"", Soupisky!I144, "")</f>
        <v/>
      </c>
      <c r="C147" s="118" t="str">
        <f>IF(Soupisky!J144&lt;&gt;"", Soupisky!J144, "")</f>
        <v/>
      </c>
      <c r="D147" s="119" t="str">
        <f>IF(AND(A147&lt;&gt;"", Soupisky!E144 &lt;&gt; ""), Soupisky!E144, "")</f>
        <v/>
      </c>
      <c r="E147" s="56" t="str">
        <f>IF(ISNA(MATCH($B147,'3k - Výsledková listina'!$D:$D,0)),"",INDEX('3k - Výsledková listina'!$G:$H,MATCH($B147,'3k - Výsledková listina'!$D:$D,0),1))</f>
        <v/>
      </c>
      <c r="F147" s="57" t="str">
        <f>IF(ISNA(MATCH($B147,'3k - Výsledková listina'!$D:$D,0)),"",INDEX('3k - Výsledková listina'!$G:$H,MATCH($B147,'3k - Výsledková listina'!$D:$D,0),2))</f>
        <v/>
      </c>
      <c r="G147" s="56" t="str">
        <f>IF(ISNA(MATCH($B147,'3k - Výsledková listina'!$M:$M,0)),"",INDEX('3k - Výsledková listina'!$P:$Q,MATCH($B147,'3k - Výsledková listina'!$M:$M,0),1))</f>
        <v/>
      </c>
      <c r="H147" s="56" t="str">
        <f>IF(ISNA(MATCH($B147,'3k - Výsledková listina'!$M:$M,0)),"",INDEX('3k - Výsledková listina'!$P:$Q,MATCH($B147,'3k - Výsledková listina'!$M:$M,0),2))</f>
        <v/>
      </c>
      <c r="I147" s="56" t="str">
        <f t="shared" si="20"/>
        <v/>
      </c>
      <c r="J147" s="20" t="str">
        <f t="shared" si="21"/>
        <v/>
      </c>
      <c r="K147" s="20" t="str">
        <f t="shared" si="22"/>
        <v/>
      </c>
      <c r="L147" s="58" t="str">
        <f t="shared" si="23"/>
        <v/>
      </c>
      <c r="N147">
        <f t="shared" si="24"/>
        <v>0</v>
      </c>
    </row>
    <row r="148" spans="1:14" x14ac:dyDescent="0.25">
      <c r="A148" s="118" t="str">
        <f>IF(Soupisky!H145&lt;&gt;"", Soupisky!H145, "")</f>
        <v/>
      </c>
      <c r="B148" s="118" t="str">
        <f>IF(Soupisky!I145&lt;&gt;"", Soupisky!I145, "")</f>
        <v/>
      </c>
      <c r="C148" s="118" t="str">
        <f>IF(Soupisky!J145&lt;&gt;"", Soupisky!J145, "")</f>
        <v/>
      </c>
      <c r="D148" s="119" t="str">
        <f>IF(AND(A148&lt;&gt;"", Soupisky!E145 &lt;&gt; ""), Soupisky!E145, "")</f>
        <v/>
      </c>
      <c r="E148" s="56" t="str">
        <f>IF(ISNA(MATCH($B148,'3k - Výsledková listina'!$D:$D,0)),"",INDEX('3k - Výsledková listina'!$G:$H,MATCH($B148,'3k - Výsledková listina'!$D:$D,0),1))</f>
        <v/>
      </c>
      <c r="F148" s="57" t="str">
        <f>IF(ISNA(MATCH($B148,'3k - Výsledková listina'!$D:$D,0)),"",INDEX('3k - Výsledková listina'!$G:$H,MATCH($B148,'3k - Výsledková listina'!$D:$D,0),2))</f>
        <v/>
      </c>
      <c r="G148" s="56" t="str">
        <f>IF(ISNA(MATCH($B148,'3k - Výsledková listina'!$M:$M,0)),"",INDEX('3k - Výsledková listina'!$P:$Q,MATCH($B148,'3k - Výsledková listina'!$M:$M,0),1))</f>
        <v/>
      </c>
      <c r="H148" s="56" t="str">
        <f>IF(ISNA(MATCH($B148,'3k - Výsledková listina'!$M:$M,0)),"",INDEX('3k - Výsledková listina'!$P:$Q,MATCH($B148,'3k - Výsledková listina'!$M:$M,0),2))</f>
        <v/>
      </c>
      <c r="I148" s="56" t="str">
        <f t="shared" si="20"/>
        <v/>
      </c>
      <c r="J148" s="20" t="str">
        <f t="shared" si="21"/>
        <v/>
      </c>
      <c r="K148" s="20" t="str">
        <f t="shared" si="22"/>
        <v/>
      </c>
      <c r="L148" s="58" t="str">
        <f t="shared" si="23"/>
        <v/>
      </c>
      <c r="N148">
        <f t="shared" si="24"/>
        <v>0</v>
      </c>
    </row>
    <row r="149" spans="1:14" x14ac:dyDescent="0.25">
      <c r="A149" s="118">
        <f>IF(Soupisky!H146&lt;&gt;"", Soupisky!H146, "")</f>
        <v>88</v>
      </c>
      <c r="B149" s="118" t="str">
        <f>IF(Soupisky!I146&lt;&gt;"", Soupisky!I146, "")</f>
        <v>Kosmák Josef</v>
      </c>
      <c r="C149" s="118" t="str">
        <f>IF(Soupisky!J146&lt;&gt;"", Soupisky!J146, "")</f>
        <v>M</v>
      </c>
      <c r="D149" s="119" t="str">
        <f>IF(AND(A149&lt;&gt;"", Soupisky!E146 &lt;&gt; ""), Soupisky!E146, "")</f>
        <v>MO MRS Třebíč - SENSAS</v>
      </c>
      <c r="E149" s="56" t="str">
        <f>IF(ISNA(MATCH($B149,'3k - Výsledková listina'!$D:$D,0)),"",INDEX('3k - Výsledková listina'!$G:$H,MATCH($B149,'3k - Výsledková listina'!$D:$D,0),1))</f>
        <v/>
      </c>
      <c r="F149" s="57" t="str">
        <f>IF(ISNA(MATCH($B149,'3k - Výsledková listina'!$D:$D,0)),"",INDEX('3k - Výsledková listina'!$G:$H,MATCH($B149,'3k - Výsledková listina'!$D:$D,0),2))</f>
        <v/>
      </c>
      <c r="G149" s="56" t="str">
        <f>IF(ISNA(MATCH($B149,'3k - Výsledková listina'!$M:$M,0)),"",INDEX('3k - Výsledková listina'!$P:$Q,MATCH($B149,'3k - Výsledková listina'!$M:$M,0),1))</f>
        <v/>
      </c>
      <c r="H149" s="56" t="str">
        <f>IF(ISNA(MATCH($B149,'3k - Výsledková listina'!$M:$M,0)),"",INDEX('3k - Výsledková listina'!$P:$Q,MATCH($B149,'3k - Výsledková listina'!$M:$M,0),2))</f>
        <v/>
      </c>
      <c r="I149" s="56">
        <f t="shared" si="20"/>
        <v>0</v>
      </c>
      <c r="J149" s="20" t="str">
        <f t="shared" si="21"/>
        <v/>
      </c>
      <c r="K149" s="20" t="str">
        <f t="shared" si="22"/>
        <v/>
      </c>
      <c r="L149" s="58" t="str">
        <f t="shared" si="23"/>
        <v/>
      </c>
      <c r="N149">
        <f t="shared" si="24"/>
        <v>1</v>
      </c>
    </row>
    <row r="150" spans="1:14" x14ac:dyDescent="0.25">
      <c r="A150" s="118">
        <f>IF(Soupisky!H147&lt;&gt;"", Soupisky!H147, "")</f>
        <v>93</v>
      </c>
      <c r="B150" s="118" t="str">
        <f>IF(Soupisky!I147&lt;&gt;"", Soupisky!I147, "")</f>
        <v>Koukal Michal</v>
      </c>
      <c r="C150" s="118" t="str">
        <f>IF(Soupisky!J147&lt;&gt;"", Soupisky!J147, "")</f>
        <v>M</v>
      </c>
      <c r="D150" s="119" t="str">
        <f>IF(AND(A150&lt;&gt;"", Soupisky!E147 &lt;&gt; ""), Soupisky!E147, "")</f>
        <v>MO MRS Třebíč - SENSAS</v>
      </c>
      <c r="E150" s="56" t="str">
        <f>IF(ISNA(MATCH($B150,'3k - Výsledková listina'!$D:$D,0)),"",INDEX('3k - Výsledková listina'!$G:$H,MATCH($B150,'3k - Výsledková listina'!$D:$D,0),1))</f>
        <v/>
      </c>
      <c r="F150" s="57" t="str">
        <f>IF(ISNA(MATCH($B150,'3k - Výsledková listina'!$D:$D,0)),"",INDEX('3k - Výsledková listina'!$G:$H,MATCH($B150,'3k - Výsledková listina'!$D:$D,0),2))</f>
        <v/>
      </c>
      <c r="G150" s="56" t="str">
        <f>IF(ISNA(MATCH($B150,'3k - Výsledková listina'!$M:$M,0)),"",INDEX('3k - Výsledková listina'!$P:$Q,MATCH($B150,'3k - Výsledková listina'!$M:$M,0),1))</f>
        <v/>
      </c>
      <c r="H150" s="56" t="str">
        <f>IF(ISNA(MATCH($B150,'3k - Výsledková listina'!$M:$M,0)),"",INDEX('3k - Výsledková listina'!$P:$Q,MATCH($B150,'3k - Výsledková listina'!$M:$M,0),2))</f>
        <v/>
      </c>
      <c r="I150" s="56">
        <f t="shared" si="20"/>
        <v>0</v>
      </c>
      <c r="J150" s="20" t="str">
        <f t="shared" si="21"/>
        <v/>
      </c>
      <c r="K150" s="20" t="str">
        <f t="shared" si="22"/>
        <v/>
      </c>
      <c r="L150" s="58" t="str">
        <f t="shared" si="23"/>
        <v/>
      </c>
      <c r="N150">
        <f t="shared" si="24"/>
        <v>1</v>
      </c>
    </row>
    <row r="151" spans="1:14" x14ac:dyDescent="0.25">
      <c r="A151" s="118">
        <f>IF(Soupisky!H148&lt;&gt;"", Soupisky!H148, "")</f>
        <v>1331</v>
      </c>
      <c r="B151" s="118" t="str">
        <f>IF(Soupisky!I148&lt;&gt;"", Soupisky!I148, "")</f>
        <v>Valda Martin</v>
      </c>
      <c r="C151" s="118" t="str">
        <f>IF(Soupisky!J148&lt;&gt;"", Soupisky!J148, "")</f>
        <v>M</v>
      </c>
      <c r="D151" s="119" t="str">
        <f>IF(AND(A151&lt;&gt;"", Soupisky!E148 &lt;&gt; ""), Soupisky!E148, "")</f>
        <v>MO MRS Třebíč - SENSAS</v>
      </c>
      <c r="E151" s="56" t="str">
        <f>IF(ISNA(MATCH($B151,'3k - Výsledková listina'!$D:$D,0)),"",INDEX('3k - Výsledková listina'!$G:$H,MATCH($B151,'3k - Výsledková listina'!$D:$D,0),1))</f>
        <v/>
      </c>
      <c r="F151" s="57" t="str">
        <f>IF(ISNA(MATCH($B151,'3k - Výsledková listina'!$D:$D,0)),"",INDEX('3k - Výsledková listina'!$G:$H,MATCH($B151,'3k - Výsledková listina'!$D:$D,0),2))</f>
        <v/>
      </c>
      <c r="G151" s="56" t="str">
        <f>IF(ISNA(MATCH($B151,'3k - Výsledková listina'!$M:$M,0)),"",INDEX('3k - Výsledková listina'!$P:$Q,MATCH($B151,'3k - Výsledková listina'!$M:$M,0),1))</f>
        <v/>
      </c>
      <c r="H151" s="56" t="str">
        <f>IF(ISNA(MATCH($B151,'3k - Výsledková listina'!$M:$M,0)),"",INDEX('3k - Výsledková listina'!$P:$Q,MATCH($B151,'3k - Výsledková listina'!$M:$M,0),2))</f>
        <v/>
      </c>
      <c r="I151" s="56">
        <f t="shared" si="20"/>
        <v>0</v>
      </c>
      <c r="J151" s="20" t="str">
        <f t="shared" si="21"/>
        <v/>
      </c>
      <c r="K151" s="20" t="str">
        <f t="shared" si="22"/>
        <v/>
      </c>
      <c r="L151" s="58" t="str">
        <f t="shared" si="23"/>
        <v/>
      </c>
      <c r="N151">
        <f t="shared" si="24"/>
        <v>1</v>
      </c>
    </row>
    <row r="152" spans="1:14" x14ac:dyDescent="0.25">
      <c r="A152" s="118">
        <f>IF(Soupisky!H149&lt;&gt;"", Soupisky!H149, "")</f>
        <v>3</v>
      </c>
      <c r="B152" s="118" t="str">
        <f>IF(Soupisky!I149&lt;&gt;"", Soupisky!I149, "")</f>
        <v>Ing. Žigo Ladislav</v>
      </c>
      <c r="C152" s="118" t="str">
        <f>IF(Soupisky!J149&lt;&gt;"", Soupisky!J149, "")</f>
        <v>M</v>
      </c>
      <c r="D152" s="119" t="str">
        <f>IF(AND(A152&lt;&gt;"", Soupisky!E149 &lt;&gt; ""), Soupisky!E149, "")</f>
        <v>MO MRS Třebíč - SENSAS</v>
      </c>
      <c r="E152" s="56" t="str">
        <f>IF(ISNA(MATCH($B152,'3k - Výsledková listina'!$D:$D,0)),"",INDEX('3k - Výsledková listina'!$G:$H,MATCH($B152,'3k - Výsledková listina'!$D:$D,0),1))</f>
        <v/>
      </c>
      <c r="F152" s="57" t="str">
        <f>IF(ISNA(MATCH($B152,'3k - Výsledková listina'!$D:$D,0)),"",INDEX('3k - Výsledková listina'!$G:$H,MATCH($B152,'3k - Výsledková listina'!$D:$D,0),2))</f>
        <v/>
      </c>
      <c r="G152" s="56" t="str">
        <f>IF(ISNA(MATCH($B152,'3k - Výsledková listina'!$M:$M,0)),"",INDEX('3k - Výsledková listina'!$P:$Q,MATCH($B152,'3k - Výsledková listina'!$M:$M,0),1))</f>
        <v/>
      </c>
      <c r="H152" s="56" t="str">
        <f>IF(ISNA(MATCH($B152,'3k - Výsledková listina'!$M:$M,0)),"",INDEX('3k - Výsledková listina'!$P:$Q,MATCH($B152,'3k - Výsledková listina'!$M:$M,0),2))</f>
        <v/>
      </c>
      <c r="I152" s="56">
        <f t="shared" si="20"/>
        <v>0</v>
      </c>
      <c r="J152" s="20" t="str">
        <f t="shared" si="21"/>
        <v/>
      </c>
      <c r="K152" s="20" t="str">
        <f t="shared" si="22"/>
        <v/>
      </c>
      <c r="L152" s="58" t="str">
        <f t="shared" si="23"/>
        <v/>
      </c>
      <c r="N152">
        <f t="shared" si="24"/>
        <v>1</v>
      </c>
    </row>
    <row r="153" spans="1:14" x14ac:dyDescent="0.25">
      <c r="A153" s="118">
        <f>IF(Soupisky!H150&lt;&gt;"", Soupisky!H150, "")</f>
        <v>103</v>
      </c>
      <c r="B153" s="118" t="str">
        <f>IF(Soupisky!I150&lt;&gt;"", Soupisky!I150, "")</f>
        <v>Koten Petr</v>
      </c>
      <c r="C153" s="118" t="str">
        <f>IF(Soupisky!J150&lt;&gt;"", Soupisky!J150, "")</f>
        <v>M</v>
      </c>
      <c r="D153" s="119" t="str">
        <f>IF(AND(A153&lt;&gt;"", Soupisky!E150 &lt;&gt; ""), Soupisky!E150, "")</f>
        <v>MO MRS Třebíč - SENSAS</v>
      </c>
      <c r="E153" s="56" t="str">
        <f>IF(ISNA(MATCH($B153,'3k - Výsledková listina'!$D:$D,0)),"",INDEX('3k - Výsledková listina'!$G:$H,MATCH($B153,'3k - Výsledková listina'!$D:$D,0),1))</f>
        <v/>
      </c>
      <c r="F153" s="57" t="str">
        <f>IF(ISNA(MATCH($B153,'3k - Výsledková listina'!$D:$D,0)),"",INDEX('3k - Výsledková listina'!$G:$H,MATCH($B153,'3k - Výsledková listina'!$D:$D,0),2))</f>
        <v/>
      </c>
      <c r="G153" s="56" t="str">
        <f>IF(ISNA(MATCH($B153,'3k - Výsledková listina'!$M:$M,0)),"",INDEX('3k - Výsledková listina'!$P:$Q,MATCH($B153,'3k - Výsledková listina'!$M:$M,0),1))</f>
        <v/>
      </c>
      <c r="H153" s="56" t="str">
        <f>IF(ISNA(MATCH($B153,'3k - Výsledková listina'!$M:$M,0)),"",INDEX('3k - Výsledková listina'!$P:$Q,MATCH($B153,'3k - Výsledková listina'!$M:$M,0),2))</f>
        <v/>
      </c>
      <c r="I153" s="56">
        <f t="shared" si="20"/>
        <v>0</v>
      </c>
      <c r="J153" s="20" t="str">
        <f t="shared" si="21"/>
        <v/>
      </c>
      <c r="K153" s="20" t="str">
        <f t="shared" si="22"/>
        <v/>
      </c>
      <c r="L153" s="58" t="str">
        <f t="shared" si="23"/>
        <v/>
      </c>
      <c r="N153">
        <f t="shared" si="24"/>
        <v>1</v>
      </c>
    </row>
    <row r="154" spans="1:14" x14ac:dyDescent="0.25">
      <c r="A154" s="118">
        <f>IF(Soupisky!H151&lt;&gt;"", Soupisky!H151, "")</f>
        <v>3879</v>
      </c>
      <c r="B154" s="118" t="str">
        <f>IF(Soupisky!I151&lt;&gt;"", Soupisky!I151, "")</f>
        <v>Bartes Petr</v>
      </c>
      <c r="C154" s="118" t="str">
        <f>IF(Soupisky!J151&lt;&gt;"", Soupisky!J151, "")</f>
        <v>M</v>
      </c>
      <c r="D154" s="119" t="str">
        <f>IF(AND(A154&lt;&gt;"", Soupisky!E151 &lt;&gt; ""), Soupisky!E151, "")</f>
        <v>MO MRS Třebíč - SENSAS</v>
      </c>
      <c r="E154" s="56" t="str">
        <f>IF(ISNA(MATCH($B154,'3k - Výsledková listina'!$D:$D,0)),"",INDEX('3k - Výsledková listina'!$G:$H,MATCH($B154,'3k - Výsledková listina'!$D:$D,0),1))</f>
        <v/>
      </c>
      <c r="F154" s="57" t="str">
        <f>IF(ISNA(MATCH($B154,'3k - Výsledková listina'!$D:$D,0)),"",INDEX('3k - Výsledková listina'!$G:$H,MATCH($B154,'3k - Výsledková listina'!$D:$D,0),2))</f>
        <v/>
      </c>
      <c r="G154" s="56" t="str">
        <f>IF(ISNA(MATCH($B154,'3k - Výsledková listina'!$M:$M,0)),"",INDEX('3k - Výsledková listina'!$P:$Q,MATCH($B154,'3k - Výsledková listina'!$M:$M,0),1))</f>
        <v/>
      </c>
      <c r="H154" s="56" t="str">
        <f>IF(ISNA(MATCH($B154,'3k - Výsledková listina'!$M:$M,0)),"",INDEX('3k - Výsledková listina'!$P:$Q,MATCH($B154,'3k - Výsledková listina'!$M:$M,0),2))</f>
        <v/>
      </c>
      <c r="I154" s="56">
        <f t="shared" si="20"/>
        <v>0</v>
      </c>
      <c r="J154" s="20" t="str">
        <f t="shared" si="21"/>
        <v/>
      </c>
      <c r="K154" s="20" t="str">
        <f t="shared" si="22"/>
        <v/>
      </c>
      <c r="L154" s="58" t="str">
        <f t="shared" si="23"/>
        <v/>
      </c>
      <c r="N154">
        <f t="shared" si="24"/>
        <v>1</v>
      </c>
    </row>
    <row r="155" spans="1:14" x14ac:dyDescent="0.25">
      <c r="A155" s="118" t="str">
        <f>IF(Soupisky!H152&lt;&gt;"", Soupisky!H152, "")</f>
        <v/>
      </c>
      <c r="B155" s="118" t="str">
        <f>IF(Soupisky!I152&lt;&gt;"", Soupisky!I152, "")</f>
        <v/>
      </c>
      <c r="C155" s="118" t="str">
        <f>IF(Soupisky!J152&lt;&gt;"", Soupisky!J152, "")</f>
        <v/>
      </c>
      <c r="D155" s="119" t="str">
        <f>IF(AND(A155&lt;&gt;"", Soupisky!E152 &lt;&gt; ""), Soupisky!E152, "")</f>
        <v/>
      </c>
      <c r="E155" s="56" t="str">
        <f>IF(ISNA(MATCH($B155,'3k - Výsledková listina'!$D:$D,0)),"",INDEX('3k - Výsledková listina'!$G:$H,MATCH($B155,'3k - Výsledková listina'!$D:$D,0),1))</f>
        <v/>
      </c>
      <c r="F155" s="57" t="str">
        <f>IF(ISNA(MATCH($B155,'3k - Výsledková listina'!$D:$D,0)),"",INDEX('3k - Výsledková listina'!$G:$H,MATCH($B155,'3k - Výsledková listina'!$D:$D,0),2))</f>
        <v/>
      </c>
      <c r="G155" s="56" t="str">
        <f>IF(ISNA(MATCH($B155,'3k - Výsledková listina'!$M:$M,0)),"",INDEX('3k - Výsledková listina'!$P:$Q,MATCH($B155,'3k - Výsledková listina'!$M:$M,0),1))</f>
        <v/>
      </c>
      <c r="H155" s="56" t="str">
        <f>IF(ISNA(MATCH($B155,'3k - Výsledková listina'!$M:$M,0)),"",INDEX('3k - Výsledková listina'!$P:$Q,MATCH($B155,'3k - Výsledková listina'!$M:$M,0),2))</f>
        <v/>
      </c>
      <c r="I155" s="56" t="str">
        <f t="shared" si="20"/>
        <v/>
      </c>
      <c r="J155" s="20" t="str">
        <f t="shared" si="21"/>
        <v/>
      </c>
      <c r="K155" s="20" t="str">
        <f t="shared" si="22"/>
        <v/>
      </c>
      <c r="L155" s="58" t="str">
        <f t="shared" si="23"/>
        <v/>
      </c>
      <c r="N155">
        <f t="shared" si="24"/>
        <v>0</v>
      </c>
    </row>
    <row r="156" spans="1:14" x14ac:dyDescent="0.25">
      <c r="A156" s="118" t="str">
        <f>IF(Soupisky!H153&lt;&gt;"", Soupisky!H153, "")</f>
        <v/>
      </c>
      <c r="B156" s="118" t="str">
        <f>IF(Soupisky!I153&lt;&gt;"", Soupisky!I153, "")</f>
        <v/>
      </c>
      <c r="C156" s="118" t="str">
        <f>IF(Soupisky!J153&lt;&gt;"", Soupisky!J153, "")</f>
        <v/>
      </c>
      <c r="D156" s="119" t="str">
        <f>IF(AND(A156&lt;&gt;"", Soupisky!E153 &lt;&gt; ""), Soupisky!E153, "")</f>
        <v/>
      </c>
      <c r="E156" s="56" t="str">
        <f>IF(ISNA(MATCH($B156,'3k - Výsledková listina'!$D:$D,0)),"",INDEX('3k - Výsledková listina'!$G:$H,MATCH($B156,'3k - Výsledková listina'!$D:$D,0),1))</f>
        <v/>
      </c>
      <c r="F156" s="57" t="str">
        <f>IF(ISNA(MATCH($B156,'3k - Výsledková listina'!$D:$D,0)),"",INDEX('3k - Výsledková listina'!$G:$H,MATCH($B156,'3k - Výsledková listina'!$D:$D,0),2))</f>
        <v/>
      </c>
      <c r="G156" s="56" t="str">
        <f>IF(ISNA(MATCH($B156,'3k - Výsledková listina'!$M:$M,0)),"",INDEX('3k - Výsledková listina'!$P:$Q,MATCH($B156,'3k - Výsledková listina'!$M:$M,0),1))</f>
        <v/>
      </c>
      <c r="H156" s="56" t="str">
        <f>IF(ISNA(MATCH($B156,'3k - Výsledková listina'!$M:$M,0)),"",INDEX('3k - Výsledková listina'!$P:$Q,MATCH($B156,'3k - Výsledková listina'!$M:$M,0),2))</f>
        <v/>
      </c>
      <c r="I156" s="56" t="str">
        <f t="shared" si="20"/>
        <v/>
      </c>
      <c r="J156" s="20" t="str">
        <f t="shared" si="21"/>
        <v/>
      </c>
      <c r="K156" s="20" t="str">
        <f t="shared" si="22"/>
        <v/>
      </c>
      <c r="L156" s="58" t="str">
        <f t="shared" si="23"/>
        <v/>
      </c>
      <c r="N156">
        <f t="shared" si="24"/>
        <v>0</v>
      </c>
    </row>
    <row r="157" spans="1:14" x14ac:dyDescent="0.25">
      <c r="A157" s="118" t="str">
        <f>IF(Soupisky!H154&lt;&gt;"", Soupisky!H154, "")</f>
        <v/>
      </c>
      <c r="B157" s="118" t="str">
        <f>IF(Soupisky!I154&lt;&gt;"", Soupisky!I154, "")</f>
        <v/>
      </c>
      <c r="C157" s="118" t="str">
        <f>IF(Soupisky!J154&lt;&gt;"", Soupisky!J154, "")</f>
        <v/>
      </c>
      <c r="D157" s="119" t="str">
        <f>IF(AND(A157&lt;&gt;"", Soupisky!E154 &lt;&gt; ""), Soupisky!E154, "")</f>
        <v/>
      </c>
      <c r="E157" s="56" t="str">
        <f>IF(ISNA(MATCH($B157,'3k - Výsledková listina'!$D:$D,0)),"",INDEX('3k - Výsledková listina'!$G:$H,MATCH($B157,'3k - Výsledková listina'!$D:$D,0),1))</f>
        <v/>
      </c>
      <c r="F157" s="57" t="str">
        <f>IF(ISNA(MATCH($B157,'3k - Výsledková listina'!$D:$D,0)),"",INDEX('3k - Výsledková listina'!$G:$H,MATCH($B157,'3k - Výsledková listina'!$D:$D,0),2))</f>
        <v/>
      </c>
      <c r="G157" s="56" t="str">
        <f>IF(ISNA(MATCH($B157,'3k - Výsledková listina'!$M:$M,0)),"",INDEX('3k - Výsledková listina'!$P:$Q,MATCH($B157,'3k - Výsledková listina'!$M:$M,0),1))</f>
        <v/>
      </c>
      <c r="H157" s="56" t="str">
        <f>IF(ISNA(MATCH($B157,'3k - Výsledková listina'!$M:$M,0)),"",INDEX('3k - Výsledková listina'!$P:$Q,MATCH($B157,'3k - Výsledková listina'!$M:$M,0),2))</f>
        <v/>
      </c>
      <c r="I157" s="56" t="str">
        <f t="shared" si="20"/>
        <v/>
      </c>
      <c r="J157" s="20" t="str">
        <f t="shared" si="21"/>
        <v/>
      </c>
      <c r="K157" s="20" t="str">
        <f t="shared" si="22"/>
        <v/>
      </c>
      <c r="L157" s="58" t="str">
        <f t="shared" si="23"/>
        <v/>
      </c>
      <c r="N157">
        <f t="shared" si="24"/>
        <v>0</v>
      </c>
    </row>
    <row r="158" spans="1:14" x14ac:dyDescent="0.25">
      <c r="A158" s="118" t="str">
        <f>IF(Soupisky!H155&lt;&gt;"", Soupisky!H155, "")</f>
        <v/>
      </c>
      <c r="B158" s="118" t="str">
        <f>IF(Soupisky!I155&lt;&gt;"", Soupisky!I155, "")</f>
        <v/>
      </c>
      <c r="C158" s="118" t="str">
        <f>IF(Soupisky!J155&lt;&gt;"", Soupisky!J155, "")</f>
        <v/>
      </c>
      <c r="D158" s="119" t="str">
        <f>IF(AND(A158&lt;&gt;"", Soupisky!E155 &lt;&gt; ""), Soupisky!E155, "")</f>
        <v/>
      </c>
      <c r="E158" s="56" t="str">
        <f>IF(ISNA(MATCH($B158,'3k - Výsledková listina'!$D:$D,0)),"",INDEX('3k - Výsledková listina'!$G:$H,MATCH($B158,'3k - Výsledková listina'!$D:$D,0),1))</f>
        <v/>
      </c>
      <c r="F158" s="57" t="str">
        <f>IF(ISNA(MATCH($B158,'3k - Výsledková listina'!$D:$D,0)),"",INDEX('3k - Výsledková listina'!$G:$H,MATCH($B158,'3k - Výsledková listina'!$D:$D,0),2))</f>
        <v/>
      </c>
      <c r="G158" s="56" t="str">
        <f>IF(ISNA(MATCH($B158,'3k - Výsledková listina'!$M:$M,0)),"",INDEX('3k - Výsledková listina'!$P:$Q,MATCH($B158,'3k - Výsledková listina'!$M:$M,0),1))</f>
        <v/>
      </c>
      <c r="H158" s="56" t="str">
        <f>IF(ISNA(MATCH($B158,'3k - Výsledková listina'!$M:$M,0)),"",INDEX('3k - Výsledková listina'!$P:$Q,MATCH($B158,'3k - Výsledková listina'!$M:$M,0),2))</f>
        <v/>
      </c>
      <c r="I158" s="56" t="str">
        <f t="shared" si="20"/>
        <v/>
      </c>
      <c r="J158" s="20" t="str">
        <f t="shared" si="21"/>
        <v/>
      </c>
      <c r="K158" s="20" t="str">
        <f t="shared" si="22"/>
        <v/>
      </c>
      <c r="L158" s="58" t="str">
        <f t="shared" si="23"/>
        <v/>
      </c>
      <c r="N158">
        <f t="shared" si="24"/>
        <v>0</v>
      </c>
    </row>
    <row r="159" spans="1:14" x14ac:dyDescent="0.25">
      <c r="A159" s="118" t="str">
        <f>IF(Soupisky!H156&lt;&gt;"", Soupisky!H156, "")</f>
        <v/>
      </c>
      <c r="B159" s="118" t="str">
        <f>IF(Soupisky!I156&lt;&gt;"", Soupisky!I156, "")</f>
        <v/>
      </c>
      <c r="C159" s="118" t="str">
        <f>IF(Soupisky!J156&lt;&gt;"", Soupisky!J156, "")</f>
        <v/>
      </c>
      <c r="D159" s="119" t="str">
        <f>IF(AND(A159&lt;&gt;"", Soupisky!E156 &lt;&gt; ""), Soupisky!E156, "")</f>
        <v/>
      </c>
      <c r="E159" s="56" t="str">
        <f>IF(ISNA(MATCH($B159,'3k - Výsledková listina'!$D:$D,0)),"",INDEX('3k - Výsledková listina'!$G:$H,MATCH($B159,'3k - Výsledková listina'!$D:$D,0),1))</f>
        <v/>
      </c>
      <c r="F159" s="57" t="str">
        <f>IF(ISNA(MATCH($B159,'3k - Výsledková listina'!$D:$D,0)),"",INDEX('3k - Výsledková listina'!$G:$H,MATCH($B159,'3k - Výsledková listina'!$D:$D,0),2))</f>
        <v/>
      </c>
      <c r="G159" s="56" t="str">
        <f>IF(ISNA(MATCH($B159,'3k - Výsledková listina'!$M:$M,0)),"",INDEX('3k - Výsledková listina'!$P:$Q,MATCH($B159,'3k - Výsledková listina'!$M:$M,0),1))</f>
        <v/>
      </c>
      <c r="H159" s="56" t="str">
        <f>IF(ISNA(MATCH($B159,'3k - Výsledková listina'!$M:$M,0)),"",INDEX('3k - Výsledková listina'!$P:$Q,MATCH($B159,'3k - Výsledková listina'!$M:$M,0),2))</f>
        <v/>
      </c>
      <c r="I159" s="56" t="str">
        <f t="shared" si="20"/>
        <v/>
      </c>
      <c r="J159" s="20" t="str">
        <f t="shared" si="21"/>
        <v/>
      </c>
      <c r="K159" s="20" t="str">
        <f t="shared" si="22"/>
        <v/>
      </c>
      <c r="L159" s="58" t="str">
        <f t="shared" si="23"/>
        <v/>
      </c>
      <c r="N159">
        <f t="shared" si="24"/>
        <v>0</v>
      </c>
    </row>
    <row r="160" spans="1:14" x14ac:dyDescent="0.25">
      <c r="A160" s="118" t="str">
        <f>IF(Soupisky!H157&lt;&gt;"", Soupisky!H157, "")</f>
        <v/>
      </c>
      <c r="B160" s="118" t="str">
        <f>IF(Soupisky!I157&lt;&gt;"", Soupisky!I157, "")</f>
        <v/>
      </c>
      <c r="C160" s="118" t="str">
        <f>IF(Soupisky!J157&lt;&gt;"", Soupisky!J157, "")</f>
        <v/>
      </c>
      <c r="D160" s="119" t="str">
        <f>IF(AND(A160&lt;&gt;"", Soupisky!E157 &lt;&gt; ""), Soupisky!E157, "")</f>
        <v/>
      </c>
      <c r="E160" s="56" t="str">
        <f>IF(ISNA(MATCH($B160,'3k - Výsledková listina'!$D:$D,0)),"",INDEX('3k - Výsledková listina'!$G:$H,MATCH($B160,'3k - Výsledková listina'!$D:$D,0),1))</f>
        <v/>
      </c>
      <c r="F160" s="57" t="str">
        <f>IF(ISNA(MATCH($B160,'3k - Výsledková listina'!$D:$D,0)),"",INDEX('3k - Výsledková listina'!$G:$H,MATCH($B160,'3k - Výsledková listina'!$D:$D,0),2))</f>
        <v/>
      </c>
      <c r="G160" s="56" t="str">
        <f>IF(ISNA(MATCH($B160,'3k - Výsledková listina'!$M:$M,0)),"",INDEX('3k - Výsledková listina'!$P:$Q,MATCH($B160,'3k - Výsledková listina'!$M:$M,0),1))</f>
        <v/>
      </c>
      <c r="H160" s="56" t="str">
        <f>IF(ISNA(MATCH($B160,'3k - Výsledková listina'!$M:$M,0)),"",INDEX('3k - Výsledková listina'!$P:$Q,MATCH($B160,'3k - Výsledková listina'!$M:$M,0),2))</f>
        <v/>
      </c>
      <c r="I160" s="56" t="str">
        <f t="shared" si="20"/>
        <v/>
      </c>
      <c r="J160" s="20" t="str">
        <f t="shared" si="21"/>
        <v/>
      </c>
      <c r="K160" s="20" t="str">
        <f t="shared" si="22"/>
        <v/>
      </c>
      <c r="L160" s="58" t="str">
        <f t="shared" si="23"/>
        <v/>
      </c>
      <c r="N160">
        <f t="shared" si="24"/>
        <v>0</v>
      </c>
    </row>
    <row r="161" spans="1:14" x14ac:dyDescent="0.25">
      <c r="A161" s="118" t="str">
        <f>IF(Soupisky!H158&lt;&gt;"", Soupisky!H158, "")</f>
        <v/>
      </c>
      <c r="B161" s="118" t="str">
        <f>IF(Soupisky!I158&lt;&gt;"", Soupisky!I158, "")</f>
        <v/>
      </c>
      <c r="C161" s="118" t="str">
        <f>IF(Soupisky!J158&lt;&gt;"", Soupisky!J158, "")</f>
        <v/>
      </c>
      <c r="D161" s="119" t="str">
        <f>IF(AND(A161&lt;&gt;"", Soupisky!E158 &lt;&gt; ""), Soupisky!E158, "")</f>
        <v/>
      </c>
      <c r="E161" s="56" t="str">
        <f>IF(ISNA(MATCH($B161,'3k - Výsledková listina'!$D:$D,0)),"",INDEX('3k - Výsledková listina'!$G:$H,MATCH($B161,'3k - Výsledková listina'!$D:$D,0),1))</f>
        <v/>
      </c>
      <c r="F161" s="57" t="str">
        <f>IF(ISNA(MATCH($B161,'3k - Výsledková listina'!$D:$D,0)),"",INDEX('3k - Výsledková listina'!$G:$H,MATCH($B161,'3k - Výsledková listina'!$D:$D,0),2))</f>
        <v/>
      </c>
      <c r="G161" s="56" t="str">
        <f>IF(ISNA(MATCH($B161,'3k - Výsledková listina'!$M:$M,0)),"",INDEX('3k - Výsledková listina'!$P:$Q,MATCH($B161,'3k - Výsledková listina'!$M:$M,0),1))</f>
        <v/>
      </c>
      <c r="H161" s="56" t="str">
        <f>IF(ISNA(MATCH($B161,'3k - Výsledková listina'!$M:$M,0)),"",INDEX('3k - Výsledková listina'!$P:$Q,MATCH($B161,'3k - Výsledková listina'!$M:$M,0),2))</f>
        <v/>
      </c>
      <c r="I161" s="56" t="str">
        <f t="shared" si="20"/>
        <v/>
      </c>
      <c r="J161" s="20" t="str">
        <f t="shared" si="21"/>
        <v/>
      </c>
      <c r="K161" s="20" t="str">
        <f t="shared" si="22"/>
        <v/>
      </c>
      <c r="L161" s="58" t="str">
        <f t="shared" si="23"/>
        <v/>
      </c>
      <c r="N161">
        <f t="shared" si="24"/>
        <v>0</v>
      </c>
    </row>
  </sheetData>
  <sheetProtection sheet="1" formatCells="0" formatColumns="0" formatRows="0" insertColumns="0" insertRows="0" sort="0" autoFilter="0"/>
  <mergeCells count="6">
    <mergeCell ref="M4:M5"/>
    <mergeCell ref="A1:L1"/>
    <mergeCell ref="A2:L2"/>
    <mergeCell ref="E4:F4"/>
    <mergeCell ref="G4:H4"/>
    <mergeCell ref="I4:L4"/>
  </mergeCells>
  <conditionalFormatting sqref="L1:L1048576">
    <cfRule type="cellIs" dxfId="48" priority="1" stopIfTrue="1" operator="between">
      <formula>1</formula>
      <formula>3</formula>
    </cfRule>
  </conditionalFormatting>
  <printOptions horizontalCentered="1"/>
  <pageMargins left="0.43307086614173229" right="0.39370078740157483" top="0.59055118110236227" bottom="7.874015748031496E-2" header="0.27559055118110237" footer="0.23622047244094491"/>
  <pageSetup paperSize="9" scale="71" fitToHeight="2" orientation="portrait" verticalDpi="300" r:id="rId1"/>
  <headerFooter alignWithMargins="0">
    <oddHeader>&amp;C&amp;"Arial CE,Tučné"&amp;12&amp;A</oddHeader>
  </headerFooter>
  <drawing r:id="rId2"/>
  <legacyDrawing r:id="rId3"/>
  <controls>
    <mc:AlternateContent xmlns:mc="http://schemas.openxmlformats.org/markup-compatibility/2006">
      <mc:Choice Requires="x14">
        <control shapeId="824321" r:id="rId4" name="CommandButton1">
          <controlPr print="0" autoLine="0" r:id="rId5">
            <anchor moveWithCells="1">
              <from>
                <xdr:col>9</xdr:col>
                <xdr:colOff>114300</xdr:colOff>
                <xdr:row>3</xdr:row>
                <xdr:rowOff>352425</xdr:rowOff>
              </from>
              <to>
                <xdr:col>10</xdr:col>
                <xdr:colOff>323850</xdr:colOff>
                <xdr:row>3</xdr:row>
                <xdr:rowOff>609600</xdr:rowOff>
              </to>
            </anchor>
          </controlPr>
        </control>
      </mc:Choice>
      <mc:Fallback>
        <control shapeId="824321" r:id="rId4" name="CommandButton1"/>
      </mc:Fallback>
    </mc:AlternateContent>
    <mc:AlternateContent xmlns:mc="http://schemas.openxmlformats.org/markup-compatibility/2006">
      <mc:Choice Requires="x14">
        <control shapeId="824322" r:id="rId6" name="CommandButton2">
          <controlPr defaultSize="0" print="0" autoLine="0" r:id="rId7">
            <anchor moveWithCells="1">
              <from>
                <xdr:col>4</xdr:col>
                <xdr:colOff>57150</xdr:colOff>
                <xdr:row>3</xdr:row>
                <xdr:rowOff>361950</xdr:rowOff>
              </from>
              <to>
                <xdr:col>5</xdr:col>
                <xdr:colOff>333375</xdr:colOff>
                <xdr:row>3</xdr:row>
                <xdr:rowOff>628650</xdr:rowOff>
              </to>
            </anchor>
          </controlPr>
        </control>
      </mc:Choice>
      <mc:Fallback>
        <control shapeId="824322" r:id="rId6" name="CommandButton2"/>
      </mc:Fallback>
    </mc:AlternateContent>
    <mc:AlternateContent xmlns:mc="http://schemas.openxmlformats.org/markup-compatibility/2006">
      <mc:Choice Requires="x14">
        <control shapeId="824323" r:id="rId8" name="CommandButton3">
          <controlPr defaultSize="0" print="0" autoLine="0" r:id="rId9">
            <anchor moveWithCells="1">
              <from>
                <xdr:col>6</xdr:col>
                <xdr:colOff>66675</xdr:colOff>
                <xdr:row>3</xdr:row>
                <xdr:rowOff>361950</xdr:rowOff>
              </from>
              <to>
                <xdr:col>7</xdr:col>
                <xdr:colOff>361950</xdr:colOff>
                <xdr:row>3</xdr:row>
                <xdr:rowOff>628650</xdr:rowOff>
              </to>
            </anchor>
          </controlPr>
        </control>
      </mc:Choice>
      <mc:Fallback>
        <control shapeId="824323" r:id="rId8" name="CommandButton3"/>
      </mc:Fallback>
    </mc:AlternateContent>
  </control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pageSetUpPr fitToPage="1"/>
  </sheetPr>
  <dimension ref="A1:AC18"/>
  <sheetViews>
    <sheetView showGridLines="0" view="pageBreakPreview" topLeftCell="A3" zoomScale="80" zoomScaleNormal="80" zoomScaleSheetLayoutView="80" workbookViewId="0">
      <pane xSplit="1" ySplit="3" topLeftCell="C6" activePane="bottomRight" state="frozen"/>
      <selection activeCell="A3" sqref="A3:A4"/>
      <selection pane="topRight" activeCell="A3" sqref="A3:A4"/>
      <selection pane="bottomLeft" activeCell="A3" sqref="A3:A4"/>
      <selection pane="bottomRight" activeCell="A3" sqref="A3:A4"/>
    </sheetView>
  </sheetViews>
  <sheetFormatPr defaultColWidth="5.28515625" defaultRowHeight="15.75" x14ac:dyDescent="0.25"/>
  <cols>
    <col min="1" max="1" width="6.42578125" style="8" customWidth="1"/>
    <col min="2" max="2" width="25.7109375" style="13" customWidth="1"/>
    <col min="3" max="3" width="30.7109375" style="13" customWidth="1"/>
    <col min="4" max="4" width="10.7109375" style="10" customWidth="1"/>
    <col min="5" max="5" width="2.7109375" style="15" hidden="1" customWidth="1"/>
    <col min="6" max="6" width="3.7109375" style="15" customWidth="1"/>
    <col min="7" max="7" width="6.7109375" style="5" customWidth="1"/>
    <col min="8" max="8" width="15.7109375" style="11" customWidth="1"/>
    <col min="9" max="9" width="25.7109375" style="13" customWidth="1"/>
    <col min="10" max="10" width="30.7109375" style="13" customWidth="1"/>
    <col min="11" max="11" width="10.7109375" style="10" customWidth="1"/>
    <col min="12" max="12" width="2.7109375" style="11" hidden="1" customWidth="1"/>
    <col min="13" max="13" width="3.85546875" style="11" customWidth="1"/>
    <col min="14" max="14" width="6.7109375" style="5" customWidth="1"/>
    <col min="15" max="15" width="15.7109375" style="11" customWidth="1"/>
    <col min="16" max="16" width="25.7109375" style="13" customWidth="1"/>
    <col min="17" max="17" width="30.7109375" style="13" customWidth="1"/>
    <col min="18" max="18" width="10.7109375" style="10" customWidth="1"/>
    <col min="19" max="19" width="2.7109375" style="11" hidden="1" customWidth="1"/>
    <col min="20" max="20" width="3.85546875" style="11" customWidth="1"/>
    <col min="21" max="21" width="6.28515625" style="5" customWidth="1"/>
    <col min="22" max="22" width="15.7109375" style="11" customWidth="1"/>
    <col min="23" max="23" width="25.7109375" style="13" customWidth="1"/>
    <col min="24" max="24" width="30.7109375" style="13" customWidth="1"/>
    <col min="25" max="25" width="10.7109375" style="10" customWidth="1"/>
    <col min="26" max="26" width="2.7109375" style="11" hidden="1" customWidth="1"/>
    <col min="27" max="27" width="2.7109375" style="11" customWidth="1"/>
    <col min="28" max="28" width="6.7109375" style="5" customWidth="1"/>
    <col min="29" max="29" width="15.7109375" style="11" customWidth="1"/>
    <col min="30" max="16384" width="5.28515625" style="11"/>
  </cols>
  <sheetData>
    <row r="1" spans="1:29" x14ac:dyDescent="0.25">
      <c r="A1" s="44"/>
      <c r="B1" s="369" t="str">
        <f>CONCATENATE('3k - Základní list'!$E$3)</f>
        <v>1. liga</v>
      </c>
      <c r="C1" s="369"/>
      <c r="D1" s="369"/>
      <c r="E1" s="369"/>
      <c r="F1" s="369"/>
      <c r="G1" s="369"/>
      <c r="H1" s="369"/>
      <c r="I1" s="369" t="str">
        <f>CONCATENATE('3k - Základní list'!$E$3)</f>
        <v>1. liga</v>
      </c>
      <c r="J1" s="369"/>
      <c r="K1" s="369"/>
      <c r="L1" s="369"/>
      <c r="M1" s="369"/>
      <c r="N1" s="369"/>
      <c r="O1" s="369"/>
      <c r="P1" s="369" t="str">
        <f>CONCATENATE('3k - Základní list'!$E$3)</f>
        <v>1. liga</v>
      </c>
      <c r="Q1" s="369"/>
      <c r="R1" s="369"/>
      <c r="S1" s="369"/>
      <c r="T1" s="369"/>
      <c r="U1" s="369"/>
      <c r="V1" s="369"/>
      <c r="W1" s="369" t="str">
        <f>CONCATENATE('3k - Základní list'!$E$3)</f>
        <v>1. liga</v>
      </c>
      <c r="X1" s="369"/>
      <c r="Y1" s="369"/>
      <c r="Z1" s="369"/>
      <c r="AA1" s="369"/>
      <c r="AB1" s="369"/>
      <c r="AC1" s="369"/>
    </row>
    <row r="2" spans="1:29" s="46" customFormat="1" ht="13.5" thickBot="1" x14ac:dyDescent="0.25">
      <c r="A2" s="45"/>
      <c r="B2" s="368" t="str">
        <f>CONCATENATE('3k - Základní list'!$D$4)</f>
        <v/>
      </c>
      <c r="C2" s="368"/>
      <c r="D2" s="368"/>
      <c r="E2" s="368"/>
      <c r="F2" s="368"/>
      <c r="G2" s="368"/>
      <c r="H2" s="368"/>
      <c r="I2" s="368" t="str">
        <f>CONCATENATE('3k - Základní list'!$D$4)</f>
        <v/>
      </c>
      <c r="J2" s="368"/>
      <c r="K2" s="368"/>
      <c r="L2" s="368"/>
      <c r="M2" s="368"/>
      <c r="N2" s="368"/>
      <c r="O2" s="368"/>
      <c r="P2" s="368" t="str">
        <f>CONCATENATE('3k - Základní list'!$D$4)</f>
        <v/>
      </c>
      <c r="Q2" s="368"/>
      <c r="R2" s="368"/>
      <c r="S2" s="368"/>
      <c r="T2" s="368"/>
      <c r="U2" s="368"/>
      <c r="V2" s="368"/>
      <c r="W2" s="368" t="str">
        <f>CONCATENATE('3k - Základní list'!$D$4)</f>
        <v/>
      </c>
      <c r="X2" s="368"/>
      <c r="Y2" s="368"/>
      <c r="Z2" s="368"/>
      <c r="AA2" s="368"/>
      <c r="AB2" s="368"/>
      <c r="AC2" s="368"/>
    </row>
    <row r="3" spans="1:29" ht="16.5" customHeight="1" x14ac:dyDescent="0.25">
      <c r="A3" s="376" t="s">
        <v>12</v>
      </c>
      <c r="B3" s="370" t="s">
        <v>21</v>
      </c>
      <c r="C3" s="371"/>
      <c r="D3" s="371"/>
      <c r="E3" s="371"/>
      <c r="F3" s="371"/>
      <c r="G3" s="371"/>
      <c r="H3" s="372"/>
      <c r="I3" s="370" t="s">
        <v>21</v>
      </c>
      <c r="J3" s="371"/>
      <c r="K3" s="371"/>
      <c r="L3" s="371"/>
      <c r="M3" s="371"/>
      <c r="N3" s="371"/>
      <c r="O3" s="372"/>
      <c r="P3" s="370" t="s">
        <v>21</v>
      </c>
      <c r="Q3" s="371"/>
      <c r="R3" s="371"/>
      <c r="S3" s="371"/>
      <c r="T3" s="371"/>
      <c r="U3" s="371"/>
      <c r="V3" s="372"/>
      <c r="W3" s="370" t="s">
        <v>21</v>
      </c>
      <c r="X3" s="371"/>
      <c r="Y3" s="371"/>
      <c r="Z3" s="371"/>
      <c r="AA3" s="371"/>
      <c r="AB3" s="371"/>
      <c r="AC3" s="372"/>
    </row>
    <row r="4" spans="1:29" s="5" customFormat="1" ht="16.5" customHeight="1" thickBot="1" x14ac:dyDescent="0.3">
      <c r="A4" s="377"/>
      <c r="B4" s="373" t="str">
        <f>IF(ISBLANK('3k - Základní list'!$C11),"",'3k - Základní list'!$A11)</f>
        <v>A</v>
      </c>
      <c r="C4" s="374"/>
      <c r="D4" s="374"/>
      <c r="E4" s="374"/>
      <c r="F4" s="374"/>
      <c r="G4" s="374"/>
      <c r="H4" s="375"/>
      <c r="I4" s="373" t="str">
        <f>IF(ISBLANK('3k - Základní list'!$C12),"",'3k - Základní list'!$A12)</f>
        <v>B</v>
      </c>
      <c r="J4" s="374"/>
      <c r="K4" s="374"/>
      <c r="L4" s="374"/>
      <c r="M4" s="374"/>
      <c r="N4" s="374"/>
      <c r="O4" s="375"/>
      <c r="P4" s="373" t="str">
        <f>IF(ISBLANK('3k - Základní list'!$C13),"",'3k - Základní list'!$A13)</f>
        <v>C</v>
      </c>
      <c r="Q4" s="374"/>
      <c r="R4" s="374"/>
      <c r="S4" s="374"/>
      <c r="T4" s="374"/>
      <c r="U4" s="374"/>
      <c r="V4" s="375"/>
      <c r="W4" s="373" t="str">
        <f>IF(ISBLANK('3k - Základní list'!$C14),"",'3k - Základní list'!$A14)</f>
        <v>D</v>
      </c>
      <c r="X4" s="374"/>
      <c r="Y4" s="374"/>
      <c r="Z4" s="374"/>
      <c r="AA4" s="374"/>
      <c r="AB4" s="374"/>
      <c r="AC4" s="375"/>
    </row>
    <row r="5" spans="1:29" s="6" customFormat="1" ht="13.5" thickBot="1" x14ac:dyDescent="0.25">
      <c r="A5" s="378"/>
      <c r="B5" s="1" t="s">
        <v>60</v>
      </c>
      <c r="C5" s="1" t="s">
        <v>48</v>
      </c>
      <c r="D5" s="66" t="s">
        <v>13</v>
      </c>
      <c r="E5" s="17" t="s">
        <v>20</v>
      </c>
      <c r="F5" s="17" t="s">
        <v>73</v>
      </c>
      <c r="G5" s="2" t="s">
        <v>14</v>
      </c>
      <c r="H5" s="67" t="s">
        <v>46</v>
      </c>
      <c r="I5" s="1" t="s">
        <v>60</v>
      </c>
      <c r="J5" s="1" t="s">
        <v>48</v>
      </c>
      <c r="K5" s="66" t="s">
        <v>13</v>
      </c>
      <c r="L5" s="17" t="s">
        <v>20</v>
      </c>
      <c r="M5" s="17" t="s">
        <v>73</v>
      </c>
      <c r="N5" s="2" t="s">
        <v>14</v>
      </c>
      <c r="O5" s="67" t="s">
        <v>46</v>
      </c>
      <c r="P5" s="1" t="s">
        <v>60</v>
      </c>
      <c r="Q5" s="1" t="s">
        <v>48</v>
      </c>
      <c r="R5" s="66" t="s">
        <v>13</v>
      </c>
      <c r="S5" s="17" t="s">
        <v>20</v>
      </c>
      <c r="T5" s="17" t="s">
        <v>73</v>
      </c>
      <c r="U5" s="2" t="s">
        <v>14</v>
      </c>
      <c r="V5" s="67" t="s">
        <v>46</v>
      </c>
      <c r="W5" s="1" t="s">
        <v>60</v>
      </c>
      <c r="X5" s="1" t="s">
        <v>48</v>
      </c>
      <c r="Y5" s="66" t="s">
        <v>13</v>
      </c>
      <c r="Z5" s="17" t="s">
        <v>20</v>
      </c>
      <c r="AA5" s="17" t="s">
        <v>73</v>
      </c>
      <c r="AB5" s="2" t="s">
        <v>14</v>
      </c>
      <c r="AC5" s="67" t="s">
        <v>46</v>
      </c>
    </row>
    <row r="6" spans="1:29" s="7" customFormat="1" ht="34.5" customHeight="1" x14ac:dyDescent="0.2">
      <c r="A6" s="3">
        <v>1</v>
      </c>
      <c r="B6" s="16" t="str">
        <f>IF(ISNA(MATCH(CONCATENATE(B$4,$A6),'3k - Výsledková listina'!$U:$U,0)),"",INDEX('3k - Výsledková listina'!$D:$D,MATCH(CONCATENATE(B$4,$A6),'3k - Výsledková listina'!$U:$U,0),1))</f>
        <v/>
      </c>
      <c r="C6" s="47" t="str">
        <f>IF(ISNA(MATCH(CONCATENATE(B$4,$A6),'3k - Výsledková listina'!$U:$U,0)),"",INDEX('3k - Výsledková listina'!$W:$W,MATCH(CONCATENATE(B$4,$A6),'3k - Výsledková listina'!$U:$U,0),1))</f>
        <v/>
      </c>
      <c r="D6" s="221"/>
      <c r="E6" s="222"/>
      <c r="F6" s="223"/>
      <c r="G6" s="48" t="str">
        <f t="shared" ref="G6:G17" si="0">IF(D6="","",RANK(D6,D$6:D$17,0)+(COUNT(D$6:D$17)+1-RANK(D6,D$6:D$17,0)-RANK(D6,D$6:D$17,1))/2+F6)</f>
        <v/>
      </c>
      <c r="H6" s="68"/>
      <c r="I6" s="16" t="str">
        <f>IF(ISNA(MATCH(CONCATENATE(I$4,$A6),'3k - Výsledková listina'!$U:$U,0)),"",INDEX('3k - Výsledková listina'!$D:$D,MATCH(CONCATENATE(I$4,$A6),'3k - Výsledková listina'!$U:$U,0),1))</f>
        <v/>
      </c>
      <c r="J6" s="47" t="str">
        <f>IF(ISNA(MATCH(CONCATENATE(I$4,$A6),'3k - Výsledková listina'!$U:$U,0)),"",INDEX('3k - Výsledková listina'!$W:$W,MATCH(CONCATENATE(I$4,$A6),'3k - Výsledková listina'!$U:$U,0),1))</f>
        <v/>
      </c>
      <c r="K6" s="221"/>
      <c r="L6" s="222"/>
      <c r="M6" s="223"/>
      <c r="N6" s="48" t="str">
        <f t="shared" ref="N6:N17" si="1">IF(K6="","",RANK(K6,K$6:K$17,0)+(COUNT(K$6:K$17)+1-RANK(K6,K$6:K$17,0)-RANK(K6,K$6:K$17,1))/2+M6)</f>
        <v/>
      </c>
      <c r="O6" s="68"/>
      <c r="P6" s="16" t="str">
        <f>IF(ISNA(MATCH(CONCATENATE(P$4,$A6),'3k - Výsledková listina'!$U:$U,0)),"",INDEX('3k - Výsledková listina'!$D:$D,MATCH(CONCATENATE(P$4,$A6),'3k - Výsledková listina'!$U:$U,0),1))</f>
        <v/>
      </c>
      <c r="Q6" s="47" t="str">
        <f>IF(ISNA(MATCH(CONCATENATE(P$4,$A6),'3k - Výsledková listina'!$U:$U,0)),"",INDEX('3k - Výsledková listina'!$W:$W,MATCH(CONCATENATE(P$4,$A6),'3k - Výsledková listina'!$U:$U,0),1))</f>
        <v/>
      </c>
      <c r="R6" s="221"/>
      <c r="S6" s="222"/>
      <c r="T6" s="223"/>
      <c r="U6" s="48" t="str">
        <f t="shared" ref="U6:U17" si="2">IF(R6="","",RANK(R6,R$6:R$17,0)+(COUNT(R$6:R$17)+1-RANK(R6,R$6:R$17,0)-RANK(R6,R$6:R$17,1))/2+T6)</f>
        <v/>
      </c>
      <c r="V6" s="68"/>
      <c r="W6" s="16" t="str">
        <f>IF(ISNA(MATCH(CONCATENATE(W$4,$A6),'3k - Výsledková listina'!$U:$U,0)),"",INDEX('3k - Výsledková listina'!$D:$D,MATCH(CONCATENATE(W$4,$A6),'3k - Výsledková listina'!$U:$U,0),1))</f>
        <v/>
      </c>
      <c r="X6" s="47" t="str">
        <f>IF(ISNA(MATCH(CONCATENATE(W$4,$A6),'3k - Výsledková listina'!$U:$U,0)),"",INDEX('3k - Výsledková listina'!$W:$W,MATCH(CONCATENATE(W$4,$A6),'3k - Výsledková listina'!$U:$U,0),1))</f>
        <v/>
      </c>
      <c r="Y6" s="221"/>
      <c r="Z6" s="222"/>
      <c r="AA6" s="223"/>
      <c r="AB6" s="48" t="str">
        <f t="shared" ref="AB6:AB17" si="3">IF(Y6="","",RANK(Y6,Y$6:Y$17,0)+(COUNT(Y$6:Y$17)+1-RANK(Y6,Y$6:Y$17,0)-RANK(Y6,Y$6:Y$17,1))/2+AA6)</f>
        <v/>
      </c>
      <c r="AC6" s="68"/>
    </row>
    <row r="7" spans="1:29" s="7" customFormat="1" ht="34.5" customHeight="1" x14ac:dyDescent="0.2">
      <c r="A7" s="4">
        <v>2</v>
      </c>
      <c r="B7" s="16" t="str">
        <f>IF(ISNA(MATCH(CONCATENATE(B$4,$A7),'3k - Výsledková listina'!$U:$U,0)),"",INDEX('3k - Výsledková listina'!$D:$D,MATCH(CONCATENATE(B$4,$A7),'3k - Výsledková listina'!$U:$U,0),1))</f>
        <v/>
      </c>
      <c r="C7" s="47" t="str">
        <f>IF(ISNA(MATCH(CONCATENATE(B$4,$A7),'3k - Výsledková listina'!$U:$U,0)),"",INDEX('3k - Výsledková listina'!$W:$W,MATCH(CONCATENATE(B$4,$A7),'3k - Výsledková listina'!$U:$U,0),1))</f>
        <v/>
      </c>
      <c r="D7" s="221"/>
      <c r="E7" s="222"/>
      <c r="F7" s="223"/>
      <c r="G7" s="48" t="str">
        <f t="shared" si="0"/>
        <v/>
      </c>
      <c r="H7" s="69"/>
      <c r="I7" s="16" t="str">
        <f>IF(ISNA(MATCH(CONCATENATE(I$4,$A7),'3k - Výsledková listina'!$U:$U,0)),"",INDEX('3k - Výsledková listina'!$D:$D,MATCH(CONCATENATE(I$4,$A7),'3k - Výsledková listina'!$U:$U,0),1))</f>
        <v/>
      </c>
      <c r="J7" s="47" t="str">
        <f>IF(ISNA(MATCH(CONCATENATE(I$4,$A7),'3k - Výsledková listina'!$U:$U,0)),"",INDEX('3k - Výsledková listina'!$W:$W,MATCH(CONCATENATE(I$4,$A7),'3k - Výsledková listina'!$U:$U,0),1))</f>
        <v/>
      </c>
      <c r="K7" s="221"/>
      <c r="L7" s="222"/>
      <c r="M7" s="223"/>
      <c r="N7" s="48" t="str">
        <f t="shared" si="1"/>
        <v/>
      </c>
      <c r="O7" s="69"/>
      <c r="P7" s="16" t="str">
        <f>IF(ISNA(MATCH(CONCATENATE(P$4,$A7),'3k - Výsledková listina'!$U:$U,0)),"",INDEX('3k - Výsledková listina'!$D:$D,MATCH(CONCATENATE(P$4,$A7),'3k - Výsledková listina'!$U:$U,0),1))</f>
        <v/>
      </c>
      <c r="Q7" s="47" t="str">
        <f>IF(ISNA(MATCH(CONCATENATE(P$4,$A7),'3k - Výsledková listina'!$U:$U,0)),"",INDEX('3k - Výsledková listina'!$W:$W,MATCH(CONCATENATE(P$4,$A7),'3k - Výsledková listina'!$U:$U,0),1))</f>
        <v/>
      </c>
      <c r="R7" s="221"/>
      <c r="S7" s="222"/>
      <c r="T7" s="223"/>
      <c r="U7" s="48" t="str">
        <f t="shared" si="2"/>
        <v/>
      </c>
      <c r="V7" s="69"/>
      <c r="W7" s="16" t="str">
        <f>IF(ISNA(MATCH(CONCATENATE(W$4,$A7),'3k - Výsledková listina'!$U:$U,0)),"",INDEX('3k - Výsledková listina'!$D:$D,MATCH(CONCATENATE(W$4,$A7),'3k - Výsledková listina'!$U:$U,0),1))</f>
        <v/>
      </c>
      <c r="X7" s="47" t="str">
        <f>IF(ISNA(MATCH(CONCATENATE(W$4,$A7),'3k - Výsledková listina'!$U:$U,0)),"",INDEX('3k - Výsledková listina'!$W:$W,MATCH(CONCATENATE(W$4,$A7),'3k - Výsledková listina'!$U:$U,0),1))</f>
        <v/>
      </c>
      <c r="Y7" s="221"/>
      <c r="Z7" s="222"/>
      <c r="AA7" s="223"/>
      <c r="AB7" s="48" t="str">
        <f t="shared" si="3"/>
        <v/>
      </c>
      <c r="AC7" s="69"/>
    </row>
    <row r="8" spans="1:29" s="7" customFormat="1" ht="34.5" customHeight="1" x14ac:dyDescent="0.2">
      <c r="A8" s="4">
        <v>3</v>
      </c>
      <c r="B8" s="16" t="str">
        <f>IF(ISNA(MATCH(CONCATENATE(B$4,$A8),'3k - Výsledková listina'!$U:$U,0)),"",INDEX('3k - Výsledková listina'!$D:$D,MATCH(CONCATENATE(B$4,$A8),'3k - Výsledková listina'!$U:$U,0),1))</f>
        <v/>
      </c>
      <c r="C8" s="47" t="str">
        <f>IF(ISNA(MATCH(CONCATENATE(B$4,$A8),'3k - Výsledková listina'!$U:$U,0)),"",INDEX('3k - Výsledková listina'!$W:$W,MATCH(CONCATENATE(B$4,$A8),'3k - Výsledková listina'!$U:$U,0),1))</f>
        <v/>
      </c>
      <c r="D8" s="221"/>
      <c r="E8" s="222"/>
      <c r="F8" s="223"/>
      <c r="G8" s="48" t="str">
        <f t="shared" si="0"/>
        <v/>
      </c>
      <c r="H8" s="104"/>
      <c r="I8" s="16" t="str">
        <f>IF(ISNA(MATCH(CONCATENATE(I$4,$A8),'3k - Výsledková listina'!$U:$U,0)),"",INDEX('3k - Výsledková listina'!$D:$D,MATCH(CONCATENATE(I$4,$A8),'3k - Výsledková listina'!$U:$U,0),1))</f>
        <v/>
      </c>
      <c r="J8" s="47" t="str">
        <f>IF(ISNA(MATCH(CONCATENATE(I$4,$A8),'3k - Výsledková listina'!$U:$U,0)),"",INDEX('3k - Výsledková listina'!$W:$W,MATCH(CONCATENATE(I$4,$A8),'3k - Výsledková listina'!$U:$U,0),1))</f>
        <v/>
      </c>
      <c r="K8" s="221"/>
      <c r="L8" s="222"/>
      <c r="M8" s="223"/>
      <c r="N8" s="48" t="str">
        <f t="shared" si="1"/>
        <v/>
      </c>
      <c r="O8" s="104"/>
      <c r="P8" s="16" t="str">
        <f>IF(ISNA(MATCH(CONCATENATE(P$4,$A8),'3k - Výsledková listina'!$U:$U,0)),"",INDEX('3k - Výsledková listina'!$D:$D,MATCH(CONCATENATE(P$4,$A8),'3k - Výsledková listina'!$U:$U,0),1))</f>
        <v/>
      </c>
      <c r="Q8" s="47" t="str">
        <f>IF(ISNA(MATCH(CONCATENATE(P$4,$A8),'3k - Výsledková listina'!$U:$U,0)),"",INDEX('3k - Výsledková listina'!$W:$W,MATCH(CONCATENATE(P$4,$A8),'3k - Výsledková listina'!$U:$U,0),1))</f>
        <v/>
      </c>
      <c r="R8" s="221"/>
      <c r="S8" s="222"/>
      <c r="T8" s="223"/>
      <c r="U8" s="48" t="str">
        <f t="shared" si="2"/>
        <v/>
      </c>
      <c r="V8" s="104"/>
      <c r="W8" s="16" t="str">
        <f>IF(ISNA(MATCH(CONCATENATE(W$4,$A8),'3k - Výsledková listina'!$U:$U,0)),"",INDEX('3k - Výsledková listina'!$D:$D,MATCH(CONCATENATE(W$4,$A8),'3k - Výsledková listina'!$U:$U,0),1))</f>
        <v/>
      </c>
      <c r="X8" s="47" t="str">
        <f>IF(ISNA(MATCH(CONCATENATE(W$4,$A8),'3k - Výsledková listina'!$U:$U,0)),"",INDEX('3k - Výsledková listina'!$W:$W,MATCH(CONCATENATE(W$4,$A8),'3k - Výsledková listina'!$U:$U,0),1))</f>
        <v/>
      </c>
      <c r="Y8" s="221"/>
      <c r="Z8" s="222"/>
      <c r="AA8" s="223"/>
      <c r="AB8" s="48" t="str">
        <f t="shared" si="3"/>
        <v/>
      </c>
      <c r="AC8" s="104"/>
    </row>
    <row r="9" spans="1:29" s="7" customFormat="1" ht="34.5" customHeight="1" x14ac:dyDescent="0.2">
      <c r="A9" s="4">
        <v>4</v>
      </c>
      <c r="B9" s="16" t="str">
        <f>IF(ISNA(MATCH(CONCATENATE(B$4,$A9),'3k - Výsledková listina'!$U:$U,0)),"",INDEX('3k - Výsledková listina'!$D:$D,MATCH(CONCATENATE(B$4,$A9),'3k - Výsledková listina'!$U:$U,0),1))</f>
        <v/>
      </c>
      <c r="C9" s="47" t="str">
        <f>IF(ISNA(MATCH(CONCATENATE(B$4,$A9),'3k - Výsledková listina'!$U:$U,0)),"",INDEX('3k - Výsledková listina'!$W:$W,MATCH(CONCATENATE(B$4,$A9),'3k - Výsledková listina'!$U:$U,0),1))</f>
        <v/>
      </c>
      <c r="D9" s="221"/>
      <c r="E9" s="222"/>
      <c r="F9" s="223"/>
      <c r="G9" s="48" t="str">
        <f t="shared" si="0"/>
        <v/>
      </c>
      <c r="H9" s="69"/>
      <c r="I9" s="16" t="str">
        <f>IF(ISNA(MATCH(CONCATENATE(I$4,$A9),'3k - Výsledková listina'!$U:$U,0)),"",INDEX('3k - Výsledková listina'!$D:$D,MATCH(CONCATENATE(I$4,$A9),'3k - Výsledková listina'!$U:$U,0),1))</f>
        <v/>
      </c>
      <c r="J9" s="47" t="str">
        <f>IF(ISNA(MATCH(CONCATENATE(I$4,$A9),'3k - Výsledková listina'!$U:$U,0)),"",INDEX('3k - Výsledková listina'!$W:$W,MATCH(CONCATENATE(I$4,$A9),'3k - Výsledková listina'!$U:$U,0),1))</f>
        <v/>
      </c>
      <c r="K9" s="221"/>
      <c r="L9" s="222"/>
      <c r="M9" s="223"/>
      <c r="N9" s="48" t="str">
        <f t="shared" si="1"/>
        <v/>
      </c>
      <c r="O9" s="69"/>
      <c r="P9" s="16" t="str">
        <f>IF(ISNA(MATCH(CONCATENATE(P$4,$A9),'3k - Výsledková listina'!$U:$U,0)),"",INDEX('3k - Výsledková listina'!$D:$D,MATCH(CONCATENATE(P$4,$A9),'3k - Výsledková listina'!$U:$U,0),1))</f>
        <v/>
      </c>
      <c r="Q9" s="47" t="str">
        <f>IF(ISNA(MATCH(CONCATENATE(P$4,$A9),'3k - Výsledková listina'!$U:$U,0)),"",INDEX('3k - Výsledková listina'!$W:$W,MATCH(CONCATENATE(P$4,$A9),'3k - Výsledková listina'!$U:$U,0),1))</f>
        <v/>
      </c>
      <c r="R9" s="221"/>
      <c r="S9" s="222"/>
      <c r="T9" s="223"/>
      <c r="U9" s="48" t="str">
        <f t="shared" si="2"/>
        <v/>
      </c>
      <c r="V9" s="69"/>
      <c r="W9" s="16" t="str">
        <f>IF(ISNA(MATCH(CONCATENATE(W$4,$A9),'3k - Výsledková listina'!$U:$U,0)),"",INDEX('3k - Výsledková listina'!$D:$D,MATCH(CONCATENATE(W$4,$A9),'3k - Výsledková listina'!$U:$U,0),1))</f>
        <v/>
      </c>
      <c r="X9" s="47" t="str">
        <f>IF(ISNA(MATCH(CONCATENATE(W$4,$A9),'3k - Výsledková listina'!$U:$U,0)),"",INDEX('3k - Výsledková listina'!$W:$W,MATCH(CONCATENATE(W$4,$A9),'3k - Výsledková listina'!$U:$U,0),1))</f>
        <v/>
      </c>
      <c r="Y9" s="221"/>
      <c r="Z9" s="222"/>
      <c r="AA9" s="223"/>
      <c r="AB9" s="48" t="str">
        <f t="shared" si="3"/>
        <v/>
      </c>
      <c r="AC9" s="69"/>
    </row>
    <row r="10" spans="1:29" s="7" customFormat="1" ht="34.5" customHeight="1" x14ac:dyDescent="0.2">
      <c r="A10" s="4">
        <v>5</v>
      </c>
      <c r="B10" s="16" t="str">
        <f>IF(ISNA(MATCH(CONCATENATE(B$4,$A10),'3k - Výsledková listina'!$U:$U,0)),"",INDEX('3k - Výsledková listina'!$D:$D,MATCH(CONCATENATE(B$4,$A10),'3k - Výsledková listina'!$U:$U,0),1))</f>
        <v/>
      </c>
      <c r="C10" s="47" t="str">
        <f>IF(ISNA(MATCH(CONCATENATE(B$4,$A10),'3k - Výsledková listina'!$U:$U,0)),"",INDEX('3k - Výsledková listina'!$W:$W,MATCH(CONCATENATE(B$4,$A10),'3k - Výsledková listina'!$U:$U,0),1))</f>
        <v/>
      </c>
      <c r="D10" s="221"/>
      <c r="E10" s="222"/>
      <c r="F10" s="223"/>
      <c r="G10" s="48" t="str">
        <f t="shared" si="0"/>
        <v/>
      </c>
      <c r="H10" s="69"/>
      <c r="I10" s="16" t="str">
        <f>IF(ISNA(MATCH(CONCATENATE(I$4,$A10),'3k - Výsledková listina'!$U:$U,0)),"",INDEX('3k - Výsledková listina'!$D:$D,MATCH(CONCATENATE(I$4,$A10),'3k - Výsledková listina'!$U:$U,0),1))</f>
        <v/>
      </c>
      <c r="J10" s="47" t="str">
        <f>IF(ISNA(MATCH(CONCATENATE(I$4,$A10),'3k - Výsledková listina'!$U:$U,0)),"",INDEX('3k - Výsledková listina'!$W:$W,MATCH(CONCATENATE(I$4,$A10),'3k - Výsledková listina'!$U:$U,0),1))</f>
        <v/>
      </c>
      <c r="K10" s="221"/>
      <c r="L10" s="222"/>
      <c r="M10" s="223"/>
      <c r="N10" s="48" t="str">
        <f t="shared" si="1"/>
        <v/>
      </c>
      <c r="O10" s="69"/>
      <c r="P10" s="16" t="str">
        <f>IF(ISNA(MATCH(CONCATENATE(P$4,$A10),'3k - Výsledková listina'!$U:$U,0)),"",INDEX('3k - Výsledková listina'!$D:$D,MATCH(CONCATENATE(P$4,$A10),'3k - Výsledková listina'!$U:$U,0),1))</f>
        <v/>
      </c>
      <c r="Q10" s="47" t="str">
        <f>IF(ISNA(MATCH(CONCATENATE(P$4,$A10),'3k - Výsledková listina'!$U:$U,0)),"",INDEX('3k - Výsledková listina'!$W:$W,MATCH(CONCATENATE(P$4,$A10),'3k - Výsledková listina'!$U:$U,0),1))</f>
        <v/>
      </c>
      <c r="R10" s="221"/>
      <c r="S10" s="222"/>
      <c r="T10" s="223"/>
      <c r="U10" s="48" t="str">
        <f t="shared" si="2"/>
        <v/>
      </c>
      <c r="V10" s="69"/>
      <c r="W10" s="16" t="str">
        <f>IF(ISNA(MATCH(CONCATENATE(W$4,$A10),'3k - Výsledková listina'!$U:$U,0)),"",INDEX('3k - Výsledková listina'!$D:$D,MATCH(CONCATENATE(W$4,$A10),'3k - Výsledková listina'!$U:$U,0),1))</f>
        <v/>
      </c>
      <c r="X10" s="47" t="str">
        <f>IF(ISNA(MATCH(CONCATENATE(W$4,$A10),'3k - Výsledková listina'!$U:$U,0)),"",INDEX('3k - Výsledková listina'!$W:$W,MATCH(CONCATENATE(W$4,$A10),'3k - Výsledková listina'!$U:$U,0),1))</f>
        <v/>
      </c>
      <c r="Y10" s="221"/>
      <c r="Z10" s="222"/>
      <c r="AA10" s="223"/>
      <c r="AB10" s="48" t="str">
        <f t="shared" si="3"/>
        <v/>
      </c>
      <c r="AC10" s="69"/>
    </row>
    <row r="11" spans="1:29" s="7" customFormat="1" ht="34.5" customHeight="1" x14ac:dyDescent="0.2">
      <c r="A11" s="4">
        <v>6</v>
      </c>
      <c r="B11" s="16" t="str">
        <f>IF(ISNA(MATCH(CONCATENATE(B$4,$A11),'3k - Výsledková listina'!$U:$U,0)),"",INDEX('3k - Výsledková listina'!$D:$D,MATCH(CONCATENATE(B$4,$A11),'3k - Výsledková listina'!$U:$U,0),1))</f>
        <v/>
      </c>
      <c r="C11" s="47" t="str">
        <f>IF(ISNA(MATCH(CONCATENATE(B$4,$A11),'3k - Výsledková listina'!$U:$U,0)),"",INDEX('3k - Výsledková listina'!$W:$W,MATCH(CONCATENATE(B$4,$A11),'3k - Výsledková listina'!$U:$U,0),1))</f>
        <v/>
      </c>
      <c r="D11" s="221"/>
      <c r="E11" s="222"/>
      <c r="F11" s="223"/>
      <c r="G11" s="48" t="str">
        <f t="shared" si="0"/>
        <v/>
      </c>
      <c r="H11" s="69"/>
      <c r="I11" s="16" t="str">
        <f>IF(ISNA(MATCH(CONCATENATE(I$4,$A11),'3k - Výsledková listina'!$U:$U,0)),"",INDEX('3k - Výsledková listina'!$D:$D,MATCH(CONCATENATE(I$4,$A11),'3k - Výsledková listina'!$U:$U,0),1))</f>
        <v/>
      </c>
      <c r="J11" s="47" t="str">
        <f>IF(ISNA(MATCH(CONCATENATE(I$4,$A11),'3k - Výsledková listina'!$U:$U,0)),"",INDEX('3k - Výsledková listina'!$W:$W,MATCH(CONCATENATE(I$4,$A11),'3k - Výsledková listina'!$U:$U,0),1))</f>
        <v/>
      </c>
      <c r="K11" s="221"/>
      <c r="L11" s="222"/>
      <c r="M11" s="223"/>
      <c r="N11" s="48" t="str">
        <f t="shared" si="1"/>
        <v/>
      </c>
      <c r="O11" s="69"/>
      <c r="P11" s="16" t="str">
        <f>IF(ISNA(MATCH(CONCATENATE(P$4,$A11),'3k - Výsledková listina'!$U:$U,0)),"",INDEX('3k - Výsledková listina'!$D:$D,MATCH(CONCATENATE(P$4,$A11),'3k - Výsledková listina'!$U:$U,0),1))</f>
        <v/>
      </c>
      <c r="Q11" s="47" t="str">
        <f>IF(ISNA(MATCH(CONCATENATE(P$4,$A11),'3k - Výsledková listina'!$U:$U,0)),"",INDEX('3k - Výsledková listina'!$W:$W,MATCH(CONCATENATE(P$4,$A11),'3k - Výsledková listina'!$U:$U,0),1))</f>
        <v/>
      </c>
      <c r="R11" s="221"/>
      <c r="S11" s="222"/>
      <c r="T11" s="223"/>
      <c r="U11" s="48" t="str">
        <f t="shared" si="2"/>
        <v/>
      </c>
      <c r="V11" s="69"/>
      <c r="W11" s="16" t="str">
        <f>IF(ISNA(MATCH(CONCATENATE(W$4,$A11),'3k - Výsledková listina'!$U:$U,0)),"",INDEX('3k - Výsledková listina'!$D:$D,MATCH(CONCATENATE(W$4,$A11),'3k - Výsledková listina'!$U:$U,0),1))</f>
        <v/>
      </c>
      <c r="X11" s="47" t="str">
        <f>IF(ISNA(MATCH(CONCATENATE(W$4,$A11),'3k - Výsledková listina'!$U:$U,0)),"",INDEX('3k - Výsledková listina'!$W:$W,MATCH(CONCATENATE(W$4,$A11),'3k - Výsledková listina'!$U:$U,0),1))</f>
        <v/>
      </c>
      <c r="Y11" s="221"/>
      <c r="Z11" s="222"/>
      <c r="AA11" s="223"/>
      <c r="AB11" s="48" t="str">
        <f t="shared" si="3"/>
        <v/>
      </c>
      <c r="AC11" s="69"/>
    </row>
    <row r="12" spans="1:29" s="7" customFormat="1" ht="34.5" customHeight="1" x14ac:dyDescent="0.2">
      <c r="A12" s="4">
        <v>7</v>
      </c>
      <c r="B12" s="16" t="str">
        <f>IF(ISNA(MATCH(CONCATENATE(B$4,$A12),'3k - Výsledková listina'!$U:$U,0)),"",INDEX('3k - Výsledková listina'!$D:$D,MATCH(CONCATENATE(B$4,$A12),'3k - Výsledková listina'!$U:$U,0),1))</f>
        <v/>
      </c>
      <c r="C12" s="47" t="str">
        <f>IF(ISNA(MATCH(CONCATENATE(B$4,$A12),'3k - Výsledková listina'!$U:$U,0)),"",INDEX('3k - Výsledková listina'!$W:$W,MATCH(CONCATENATE(B$4,$A12),'3k - Výsledková listina'!$U:$U,0),1))</f>
        <v/>
      </c>
      <c r="D12" s="221"/>
      <c r="E12" s="222"/>
      <c r="F12" s="223"/>
      <c r="G12" s="48" t="str">
        <f t="shared" si="0"/>
        <v/>
      </c>
      <c r="H12" s="69"/>
      <c r="I12" s="16" t="str">
        <f>IF(ISNA(MATCH(CONCATENATE(I$4,$A12),'3k - Výsledková listina'!$U:$U,0)),"",INDEX('3k - Výsledková listina'!$D:$D,MATCH(CONCATENATE(I$4,$A12),'3k - Výsledková listina'!$U:$U,0),1))</f>
        <v/>
      </c>
      <c r="J12" s="47" t="str">
        <f>IF(ISNA(MATCH(CONCATENATE(I$4,$A12),'3k - Výsledková listina'!$U:$U,0)),"",INDEX('3k - Výsledková listina'!$W:$W,MATCH(CONCATENATE(I$4,$A12),'3k - Výsledková listina'!$U:$U,0),1))</f>
        <v/>
      </c>
      <c r="K12" s="221"/>
      <c r="L12" s="222"/>
      <c r="M12" s="223"/>
      <c r="N12" s="48" t="str">
        <f t="shared" si="1"/>
        <v/>
      </c>
      <c r="O12" s="69"/>
      <c r="P12" s="16" t="str">
        <f>IF(ISNA(MATCH(CONCATENATE(P$4,$A12),'3k - Výsledková listina'!$U:$U,0)),"",INDEX('3k - Výsledková listina'!$D:$D,MATCH(CONCATENATE(P$4,$A12),'3k - Výsledková listina'!$U:$U,0),1))</f>
        <v/>
      </c>
      <c r="Q12" s="47" t="str">
        <f>IF(ISNA(MATCH(CONCATENATE(P$4,$A12),'3k - Výsledková listina'!$U:$U,0)),"",INDEX('3k - Výsledková listina'!$W:$W,MATCH(CONCATENATE(P$4,$A12),'3k - Výsledková listina'!$U:$U,0),1))</f>
        <v/>
      </c>
      <c r="R12" s="221"/>
      <c r="S12" s="222"/>
      <c r="T12" s="223"/>
      <c r="U12" s="48" t="str">
        <f t="shared" si="2"/>
        <v/>
      </c>
      <c r="V12" s="69"/>
      <c r="W12" s="16" t="str">
        <f>IF(ISNA(MATCH(CONCATENATE(W$4,$A12),'3k - Výsledková listina'!$U:$U,0)),"",INDEX('3k - Výsledková listina'!$D:$D,MATCH(CONCATENATE(W$4,$A12),'3k - Výsledková listina'!$U:$U,0),1))</f>
        <v/>
      </c>
      <c r="X12" s="47" t="str">
        <f>IF(ISNA(MATCH(CONCATENATE(W$4,$A12),'3k - Výsledková listina'!$U:$U,0)),"",INDEX('3k - Výsledková listina'!$W:$W,MATCH(CONCATENATE(W$4,$A12),'3k - Výsledková listina'!$U:$U,0),1))</f>
        <v/>
      </c>
      <c r="Y12" s="221"/>
      <c r="Z12" s="222"/>
      <c r="AA12" s="223"/>
      <c r="AB12" s="48" t="str">
        <f t="shared" si="3"/>
        <v/>
      </c>
      <c r="AC12" s="69"/>
    </row>
    <row r="13" spans="1:29" s="7" customFormat="1" ht="34.5" customHeight="1" x14ac:dyDescent="0.2">
      <c r="A13" s="4">
        <v>8</v>
      </c>
      <c r="B13" s="16" t="str">
        <f>IF(ISNA(MATCH(CONCATENATE(B$4,$A13),'3k - Výsledková listina'!$U:$U,0)),"",INDEX('3k - Výsledková listina'!$D:$D,MATCH(CONCATENATE(B$4,$A13),'3k - Výsledková listina'!$U:$U,0),1))</f>
        <v/>
      </c>
      <c r="C13" s="47" t="str">
        <f>IF(ISNA(MATCH(CONCATENATE(B$4,$A13),'3k - Výsledková listina'!$U:$U,0)),"",INDEX('3k - Výsledková listina'!$W:$W,MATCH(CONCATENATE(B$4,$A13),'3k - Výsledková listina'!$U:$U,0),1))</f>
        <v/>
      </c>
      <c r="D13" s="221"/>
      <c r="E13" s="222"/>
      <c r="F13" s="223"/>
      <c r="G13" s="48" t="str">
        <f t="shared" si="0"/>
        <v/>
      </c>
      <c r="H13" s="69"/>
      <c r="I13" s="16" t="str">
        <f>IF(ISNA(MATCH(CONCATENATE(I$4,$A13),'3k - Výsledková listina'!$U:$U,0)),"",INDEX('3k - Výsledková listina'!$D:$D,MATCH(CONCATENATE(I$4,$A13),'3k - Výsledková listina'!$U:$U,0),1))</f>
        <v/>
      </c>
      <c r="J13" s="47" t="str">
        <f>IF(ISNA(MATCH(CONCATENATE(I$4,$A13),'3k - Výsledková listina'!$U:$U,0)),"",INDEX('3k - Výsledková listina'!$W:$W,MATCH(CONCATENATE(I$4,$A13),'3k - Výsledková listina'!$U:$U,0),1))</f>
        <v/>
      </c>
      <c r="K13" s="221"/>
      <c r="L13" s="222"/>
      <c r="M13" s="223"/>
      <c r="N13" s="48" t="str">
        <f t="shared" si="1"/>
        <v/>
      </c>
      <c r="O13" s="69"/>
      <c r="P13" s="16" t="str">
        <f>IF(ISNA(MATCH(CONCATENATE(P$4,$A13),'3k - Výsledková listina'!$U:$U,0)),"",INDEX('3k - Výsledková listina'!$D:$D,MATCH(CONCATENATE(P$4,$A13),'3k - Výsledková listina'!$U:$U,0),1))</f>
        <v/>
      </c>
      <c r="Q13" s="47" t="str">
        <f>IF(ISNA(MATCH(CONCATENATE(P$4,$A13),'3k - Výsledková listina'!$U:$U,0)),"",INDEX('3k - Výsledková listina'!$W:$W,MATCH(CONCATENATE(P$4,$A13),'3k - Výsledková listina'!$U:$U,0),1))</f>
        <v/>
      </c>
      <c r="R13" s="221"/>
      <c r="S13" s="222"/>
      <c r="T13" s="223"/>
      <c r="U13" s="48" t="str">
        <f t="shared" si="2"/>
        <v/>
      </c>
      <c r="V13" s="69"/>
      <c r="W13" s="16" t="str">
        <f>IF(ISNA(MATCH(CONCATENATE(W$4,$A13),'3k - Výsledková listina'!$U:$U,0)),"",INDEX('3k - Výsledková listina'!$D:$D,MATCH(CONCATENATE(W$4,$A13),'3k - Výsledková listina'!$U:$U,0),1))</f>
        <v/>
      </c>
      <c r="X13" s="47" t="str">
        <f>IF(ISNA(MATCH(CONCATENATE(W$4,$A13),'3k - Výsledková listina'!$U:$U,0)),"",INDEX('3k - Výsledková listina'!$W:$W,MATCH(CONCATENATE(W$4,$A13),'3k - Výsledková listina'!$U:$U,0),1))</f>
        <v/>
      </c>
      <c r="Y13" s="221"/>
      <c r="Z13" s="222"/>
      <c r="AA13" s="223"/>
      <c r="AB13" s="48" t="str">
        <f t="shared" si="3"/>
        <v/>
      </c>
      <c r="AC13" s="69"/>
    </row>
    <row r="14" spans="1:29" s="7" customFormat="1" ht="34.5" customHeight="1" x14ac:dyDescent="0.2">
      <c r="A14" s="4">
        <v>9</v>
      </c>
      <c r="B14" s="16" t="str">
        <f>IF(ISNA(MATCH(CONCATENATE(B$4,$A14),'3k - Výsledková listina'!$U:$U,0)),"",INDEX('3k - Výsledková listina'!$D:$D,MATCH(CONCATENATE(B$4,$A14),'3k - Výsledková listina'!$U:$U,0),1))</f>
        <v/>
      </c>
      <c r="C14" s="47" t="str">
        <f>IF(ISNA(MATCH(CONCATENATE(B$4,$A14),'3k - Výsledková listina'!$U:$U,0)),"",INDEX('3k - Výsledková listina'!$W:$W,MATCH(CONCATENATE(B$4,$A14),'3k - Výsledková listina'!$U:$U,0),1))</f>
        <v/>
      </c>
      <c r="D14" s="221"/>
      <c r="E14" s="222"/>
      <c r="F14" s="223"/>
      <c r="G14" s="107" t="str">
        <f t="shared" si="0"/>
        <v/>
      </c>
      <c r="H14" s="108"/>
      <c r="I14" s="16" t="str">
        <f>IF(ISNA(MATCH(CONCATENATE(I$4,$A14),'3k - Výsledková listina'!$U:$U,0)),"",INDEX('3k - Výsledková listina'!$D:$D,MATCH(CONCATENATE(I$4,$A14),'3k - Výsledková listina'!$U:$U,0),1))</f>
        <v/>
      </c>
      <c r="J14" s="47" t="str">
        <f>IF(ISNA(MATCH(CONCATENATE(I$4,$A14),'3k - Výsledková listina'!$U:$U,0)),"",INDEX('3k - Výsledková listina'!$W:$W,MATCH(CONCATENATE(I$4,$A14),'3k - Výsledková listina'!$U:$U,0),1))</f>
        <v/>
      </c>
      <c r="K14" s="221"/>
      <c r="L14" s="222"/>
      <c r="M14" s="223"/>
      <c r="N14" s="107" t="str">
        <f t="shared" si="1"/>
        <v/>
      </c>
      <c r="O14" s="108"/>
      <c r="P14" s="16" t="str">
        <f>IF(ISNA(MATCH(CONCATENATE(P$4,$A14),'3k - Výsledková listina'!$U:$U,0)),"",INDEX('3k - Výsledková listina'!$D:$D,MATCH(CONCATENATE(P$4,$A14),'3k - Výsledková listina'!$U:$U,0),1))</f>
        <v/>
      </c>
      <c r="Q14" s="47" t="str">
        <f>IF(ISNA(MATCH(CONCATENATE(P$4,$A14),'3k - Výsledková listina'!$U:$U,0)),"",INDEX('3k - Výsledková listina'!$W:$W,MATCH(CONCATENATE(P$4,$A14),'3k - Výsledková listina'!$U:$U,0),1))</f>
        <v/>
      </c>
      <c r="R14" s="221"/>
      <c r="S14" s="222"/>
      <c r="T14" s="223"/>
      <c r="U14" s="107" t="str">
        <f t="shared" si="2"/>
        <v/>
      </c>
      <c r="V14" s="108"/>
      <c r="W14" s="16" t="str">
        <f>IF(ISNA(MATCH(CONCATENATE(W$4,$A14),'3k - Výsledková listina'!$U:$U,0)),"",INDEX('3k - Výsledková listina'!$D:$D,MATCH(CONCATENATE(W$4,$A14),'3k - Výsledková listina'!$U:$U,0),1))</f>
        <v/>
      </c>
      <c r="X14" s="47" t="str">
        <f>IF(ISNA(MATCH(CONCATENATE(W$4,$A14),'3k - Výsledková listina'!$U:$U,0)),"",INDEX('3k - Výsledková listina'!$W:$W,MATCH(CONCATENATE(W$4,$A14),'3k - Výsledková listina'!$U:$U,0),1))</f>
        <v/>
      </c>
      <c r="Y14" s="221"/>
      <c r="Z14" s="222"/>
      <c r="AA14" s="223"/>
      <c r="AB14" s="107" t="str">
        <f t="shared" si="3"/>
        <v/>
      </c>
      <c r="AC14" s="108"/>
    </row>
    <row r="15" spans="1:29" s="7" customFormat="1" ht="34.5" customHeight="1" x14ac:dyDescent="0.2">
      <c r="A15" s="4">
        <v>10</v>
      </c>
      <c r="B15" s="16" t="str">
        <f>IF(ISNA(MATCH(CONCATENATE(B$4,$A15),'3k - Výsledková listina'!$U:$U,0)),"",INDEX('3k - Výsledková listina'!$D:$D,MATCH(CONCATENATE(B$4,$A15),'3k - Výsledková listina'!$U:$U,0),1))</f>
        <v/>
      </c>
      <c r="C15" s="47" t="str">
        <f>IF(ISNA(MATCH(CONCATENATE(B$4,$A15),'3k - Výsledková listina'!$U:$U,0)),"",INDEX('3k - Výsledková listina'!$W:$W,MATCH(CONCATENATE(B$4,$A15),'3k - Výsledková listina'!$U:$U,0),1))</f>
        <v/>
      </c>
      <c r="D15" s="221"/>
      <c r="E15" s="222"/>
      <c r="F15" s="223"/>
      <c r="G15" s="48" t="str">
        <f t="shared" si="0"/>
        <v/>
      </c>
      <c r="H15" s="69"/>
      <c r="I15" s="16" t="str">
        <f>IF(ISNA(MATCH(CONCATENATE(I$4,$A15),'3k - Výsledková listina'!$U:$U,0)),"",INDEX('3k - Výsledková listina'!$D:$D,MATCH(CONCATENATE(I$4,$A15),'3k - Výsledková listina'!$U:$U,0),1))</f>
        <v/>
      </c>
      <c r="J15" s="47" t="str">
        <f>IF(ISNA(MATCH(CONCATENATE(I$4,$A15),'3k - Výsledková listina'!$U:$U,0)),"",INDEX('3k - Výsledková listina'!$W:$W,MATCH(CONCATENATE(I$4,$A15),'3k - Výsledková listina'!$U:$U,0),1))</f>
        <v/>
      </c>
      <c r="K15" s="221"/>
      <c r="L15" s="222"/>
      <c r="M15" s="223"/>
      <c r="N15" s="48" t="str">
        <f t="shared" si="1"/>
        <v/>
      </c>
      <c r="O15" s="69"/>
      <c r="P15" s="16" t="str">
        <f>IF(ISNA(MATCH(CONCATENATE(P$4,$A15),'3k - Výsledková listina'!$U:$U,0)),"",INDEX('3k - Výsledková listina'!$D:$D,MATCH(CONCATENATE(P$4,$A15),'3k - Výsledková listina'!$U:$U,0),1))</f>
        <v/>
      </c>
      <c r="Q15" s="47" t="str">
        <f>IF(ISNA(MATCH(CONCATENATE(P$4,$A15),'3k - Výsledková listina'!$U:$U,0)),"",INDEX('3k - Výsledková listina'!$W:$W,MATCH(CONCATENATE(P$4,$A15),'3k - Výsledková listina'!$U:$U,0),1))</f>
        <v/>
      </c>
      <c r="R15" s="221"/>
      <c r="S15" s="222"/>
      <c r="T15" s="223"/>
      <c r="U15" s="48" t="str">
        <f t="shared" si="2"/>
        <v/>
      </c>
      <c r="V15" s="69"/>
      <c r="W15" s="16" t="str">
        <f>IF(ISNA(MATCH(CONCATENATE(W$4,$A15),'3k - Výsledková listina'!$U:$U,0)),"",INDEX('3k - Výsledková listina'!$D:$D,MATCH(CONCATENATE(W$4,$A15),'3k - Výsledková listina'!$U:$U,0),1))</f>
        <v/>
      </c>
      <c r="X15" s="47" t="str">
        <f>IF(ISNA(MATCH(CONCATENATE(W$4,$A15),'3k - Výsledková listina'!$U:$U,0)),"",INDEX('3k - Výsledková listina'!$W:$W,MATCH(CONCATENATE(W$4,$A15),'3k - Výsledková listina'!$U:$U,0),1))</f>
        <v/>
      </c>
      <c r="Y15" s="221"/>
      <c r="Z15" s="222"/>
      <c r="AA15" s="223"/>
      <c r="AB15" s="48" t="str">
        <f t="shared" si="3"/>
        <v/>
      </c>
      <c r="AC15" s="69"/>
    </row>
    <row r="16" spans="1:29" s="7" customFormat="1" ht="34.5" customHeight="1" x14ac:dyDescent="0.2">
      <c r="A16" s="4">
        <v>11</v>
      </c>
      <c r="B16" s="16" t="str">
        <f>IF(ISNA(MATCH(CONCATENATE(B$4,$A16),'3k - Výsledková listina'!$U:$U,0)),"",INDEX('3k - Výsledková listina'!$D:$D,MATCH(CONCATENATE(B$4,$A16),'3k - Výsledková listina'!$U:$U,0),1))</f>
        <v/>
      </c>
      <c r="C16" s="47" t="str">
        <f>IF(ISNA(MATCH(CONCATENATE(B$4,$A16),'3k - Výsledková listina'!$U:$U,0)),"",INDEX('3k - Výsledková listina'!$W:$W,MATCH(CONCATENATE(B$4,$A16),'3k - Výsledková listina'!$U:$U,0),1))</f>
        <v/>
      </c>
      <c r="D16" s="221"/>
      <c r="E16" s="222"/>
      <c r="F16" s="223"/>
      <c r="G16" s="107" t="str">
        <f t="shared" si="0"/>
        <v/>
      </c>
      <c r="H16" s="108"/>
      <c r="I16" s="16" t="str">
        <f>IF(ISNA(MATCH(CONCATENATE(I$4,$A16),'3k - Výsledková listina'!$U:$U,0)),"",INDEX('3k - Výsledková listina'!$D:$D,MATCH(CONCATENATE(I$4,$A16),'3k - Výsledková listina'!$U:$U,0),1))</f>
        <v/>
      </c>
      <c r="J16" s="47" t="str">
        <f>IF(ISNA(MATCH(CONCATENATE(I$4,$A16),'3k - Výsledková listina'!$U:$U,0)),"",INDEX('3k - Výsledková listina'!$W:$W,MATCH(CONCATENATE(I$4,$A16),'3k - Výsledková listina'!$U:$U,0),1))</f>
        <v/>
      </c>
      <c r="K16" s="221"/>
      <c r="L16" s="222"/>
      <c r="M16" s="223"/>
      <c r="N16" s="107" t="str">
        <f t="shared" si="1"/>
        <v/>
      </c>
      <c r="O16" s="108"/>
      <c r="P16" s="16" t="str">
        <f>IF(ISNA(MATCH(CONCATENATE(P$4,$A16),'3k - Výsledková listina'!$U:$U,0)),"",INDEX('3k - Výsledková listina'!$D:$D,MATCH(CONCATENATE(P$4,$A16),'3k - Výsledková listina'!$U:$U,0),1))</f>
        <v/>
      </c>
      <c r="Q16" s="47" t="str">
        <f>IF(ISNA(MATCH(CONCATENATE(P$4,$A16),'3k - Výsledková listina'!$U:$U,0)),"",INDEX('3k - Výsledková listina'!$W:$W,MATCH(CONCATENATE(P$4,$A16),'3k - Výsledková listina'!$U:$U,0),1))</f>
        <v/>
      </c>
      <c r="R16" s="221"/>
      <c r="S16" s="222"/>
      <c r="T16" s="223"/>
      <c r="U16" s="107" t="str">
        <f t="shared" si="2"/>
        <v/>
      </c>
      <c r="V16" s="108"/>
      <c r="W16" s="16" t="str">
        <f>IF(ISNA(MATCH(CONCATENATE(W$4,$A16),'3k - Výsledková listina'!$U:$U,0)),"",INDEX('3k - Výsledková listina'!$D:$D,MATCH(CONCATENATE(W$4,$A16),'3k - Výsledková listina'!$U:$U,0),1))</f>
        <v/>
      </c>
      <c r="X16" s="47" t="str">
        <f>IF(ISNA(MATCH(CONCATENATE(W$4,$A16),'3k - Výsledková listina'!$U:$U,0)),"",INDEX('3k - Výsledková listina'!$W:$W,MATCH(CONCATENATE(W$4,$A16),'3k - Výsledková listina'!$U:$U,0),1))</f>
        <v/>
      </c>
      <c r="Y16" s="221"/>
      <c r="Z16" s="222"/>
      <c r="AA16" s="223"/>
      <c r="AB16" s="107" t="str">
        <f t="shared" si="3"/>
        <v/>
      </c>
      <c r="AC16" s="108"/>
    </row>
    <row r="17" spans="1:29" s="7" customFormat="1" ht="34.5" customHeight="1" x14ac:dyDescent="0.2">
      <c r="A17" s="4">
        <v>12</v>
      </c>
      <c r="B17" s="16" t="str">
        <f>IF(ISNA(MATCH(CONCATENATE(B$4,$A17),'3k - Výsledková listina'!$U:$U,0)),"",INDEX('3k - Výsledková listina'!$D:$D,MATCH(CONCATENATE(B$4,$A17),'3k - Výsledková listina'!$U:$U,0),1))</f>
        <v/>
      </c>
      <c r="C17" s="47" t="str">
        <f>IF(ISNA(MATCH(CONCATENATE(B$4,$A17),'3k - Výsledková listina'!$U:$U,0)),"",INDEX('3k - Výsledková listina'!$W:$W,MATCH(CONCATENATE(B$4,$A17),'3k - Výsledková listina'!$U:$U,0),1))</f>
        <v/>
      </c>
      <c r="D17" s="221"/>
      <c r="E17" s="222"/>
      <c r="F17" s="223"/>
      <c r="G17" s="48" t="str">
        <f t="shared" si="0"/>
        <v/>
      </c>
      <c r="H17" s="69"/>
      <c r="I17" s="16" t="str">
        <f>IF(ISNA(MATCH(CONCATENATE(I$4,$A17),'3k - Výsledková listina'!$U:$U,0)),"",INDEX('3k - Výsledková listina'!$D:$D,MATCH(CONCATENATE(I$4,$A17),'3k - Výsledková listina'!$U:$U,0),1))</f>
        <v/>
      </c>
      <c r="J17" s="47" t="str">
        <f>IF(ISNA(MATCH(CONCATENATE(I$4,$A17),'3k - Výsledková listina'!$U:$U,0)),"",INDEX('3k - Výsledková listina'!$W:$W,MATCH(CONCATENATE(I$4,$A17),'3k - Výsledková listina'!$U:$U,0),1))</f>
        <v/>
      </c>
      <c r="K17" s="221"/>
      <c r="L17" s="222"/>
      <c r="M17" s="223"/>
      <c r="N17" s="48" t="str">
        <f t="shared" si="1"/>
        <v/>
      </c>
      <c r="O17" s="69"/>
      <c r="P17" s="16" t="str">
        <f>IF(ISNA(MATCH(CONCATENATE(P$4,$A17),'3k - Výsledková listina'!$U:$U,0)),"",INDEX('3k - Výsledková listina'!$D:$D,MATCH(CONCATENATE(P$4,$A17),'3k - Výsledková listina'!$U:$U,0),1))</f>
        <v/>
      </c>
      <c r="Q17" s="47" t="str">
        <f>IF(ISNA(MATCH(CONCATENATE(P$4,$A17),'3k - Výsledková listina'!$U:$U,0)),"",INDEX('3k - Výsledková listina'!$W:$W,MATCH(CONCATENATE(P$4,$A17),'3k - Výsledková listina'!$U:$U,0),1))</f>
        <v/>
      </c>
      <c r="R17" s="221"/>
      <c r="S17" s="222"/>
      <c r="T17" s="223"/>
      <c r="U17" s="48" t="str">
        <f t="shared" si="2"/>
        <v/>
      </c>
      <c r="V17" s="69"/>
      <c r="W17" s="16" t="str">
        <f>IF(ISNA(MATCH(CONCATENATE(W$4,$A17),'3k - Výsledková listina'!$U:$U,0)),"",INDEX('3k - Výsledková listina'!$D:$D,MATCH(CONCATENATE(W$4,$A17),'3k - Výsledková listina'!$U:$U,0),1))</f>
        <v/>
      </c>
      <c r="X17" s="47" t="str">
        <f>IF(ISNA(MATCH(CONCATENATE(W$4,$A17),'3k - Výsledková listina'!$U:$U,0)),"",INDEX('3k - Výsledková listina'!$W:$W,MATCH(CONCATENATE(W$4,$A17),'3k - Výsledková listina'!$U:$U,0),1))</f>
        <v/>
      </c>
      <c r="Y17" s="221"/>
      <c r="Z17" s="222"/>
      <c r="AA17" s="223"/>
      <c r="AB17" s="48" t="str">
        <f t="shared" si="3"/>
        <v/>
      </c>
      <c r="AC17" s="69"/>
    </row>
    <row r="18" spans="1:29" x14ac:dyDescent="0.25">
      <c r="H18" s="10"/>
      <c r="O18" s="10"/>
      <c r="V18" s="10"/>
      <c r="AC18" s="10"/>
    </row>
  </sheetData>
  <sheetProtection sheet="1" formatCells="0" formatColumns="0" formatRows="0" insertColumns="0" insertRows="0" deleteColumns="0" deleteRows="0" selectLockedCells="1" autoFilter="0"/>
  <mergeCells count="17">
    <mergeCell ref="B1:H1"/>
    <mergeCell ref="I1:O1"/>
    <mergeCell ref="P1:V1"/>
    <mergeCell ref="W1:AC1"/>
    <mergeCell ref="B2:H2"/>
    <mergeCell ref="I2:O2"/>
    <mergeCell ref="P2:V2"/>
    <mergeCell ref="W2:AC2"/>
    <mergeCell ref="A3:A5"/>
    <mergeCell ref="B3:H3"/>
    <mergeCell ref="I3:O3"/>
    <mergeCell ref="P3:V3"/>
    <mergeCell ref="W3:AC3"/>
    <mergeCell ref="B4:H4"/>
    <mergeCell ref="I4:O4"/>
    <mergeCell ref="P4:V4"/>
    <mergeCell ref="W4:AC4"/>
  </mergeCells>
  <conditionalFormatting sqref="Y6:AA17 R6:T17 K6:M17 D6:F17">
    <cfRule type="containsBlanks" dxfId="47" priority="1" stopIfTrue="1">
      <formula>LEN(TRIM(D6))=0</formula>
    </cfRule>
  </conditionalFormatting>
  <printOptions horizontalCentered="1"/>
  <pageMargins left="0.19685039370078741" right="0.19685039370078741" top="0.62992125984251968" bottom="0.39370078740157483" header="0.31496062992125984" footer="0.19685039370078741"/>
  <pageSetup paperSize="9" fitToWidth="0" pageOrder="overThenDown" orientation="portrait" horizontalDpi="4294967293" verticalDpi="4294967293" r:id="rId1"/>
  <headerFooter alignWithMargins="0">
    <oddHeader>&amp;C&amp;"Arial CE,Tučné"&amp;12&amp;A</oddHeader>
    <oddFooter>&amp;CStránka &amp;P z &amp;N&amp;R&amp;F</oddFooter>
  </headerFooter>
  <colBreaks count="3" manualBreakCount="3">
    <brk id="8" max="1048575" man="1"/>
    <brk id="15" max="1048575" man="1"/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O77"/>
  <sheetViews>
    <sheetView showGridLines="0" showZeros="0" view="pageBreakPreview" zoomScaleNormal="100" zoomScaleSheetLayoutView="100" workbookViewId="0">
      <selection activeCell="A20" sqref="A20:N20"/>
    </sheetView>
  </sheetViews>
  <sheetFormatPr defaultRowHeight="12.75" outlineLevelRow="1" x14ac:dyDescent="0.2"/>
  <cols>
    <col min="1" max="1" width="7.85546875" style="11" bestFit="1" customWidth="1"/>
    <col min="2" max="2" width="6.140625" style="11" hidden="1" customWidth="1"/>
    <col min="3" max="3" width="9.28515625" style="11" customWidth="1"/>
    <col min="4" max="4" width="9.140625" style="11" customWidth="1"/>
    <col min="5" max="5" width="11.7109375" style="11" bestFit="1" customWidth="1"/>
    <col min="6" max="6" width="9.140625" style="11" customWidth="1"/>
    <col min="7" max="7" width="6.140625" style="11" customWidth="1"/>
    <col min="8" max="8" width="8.7109375" style="11" customWidth="1"/>
    <col min="9" max="9" width="11.140625" customWidth="1"/>
    <col min="10" max="10" width="10.5703125" customWidth="1"/>
    <col min="11" max="11" width="11.140625" customWidth="1"/>
    <col min="12" max="12" width="10.5703125" customWidth="1"/>
    <col min="13" max="13" width="12.28515625" customWidth="1"/>
    <col min="14" max="14" width="11.42578125" customWidth="1"/>
  </cols>
  <sheetData>
    <row r="1" spans="1:15" x14ac:dyDescent="0.2">
      <c r="A1" s="286" t="s">
        <v>25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</row>
    <row r="2" spans="1:15" x14ac:dyDescent="0.2">
      <c r="C2" s="287" t="s">
        <v>8</v>
      </c>
      <c r="D2" s="287"/>
      <c r="E2" s="300" t="s">
        <v>133</v>
      </c>
      <c r="F2" s="300"/>
      <c r="G2" s="300"/>
      <c r="H2" s="300"/>
      <c r="I2" s="64"/>
      <c r="J2" s="64"/>
      <c r="K2" s="64"/>
      <c r="L2" s="64"/>
      <c r="M2" s="64"/>
      <c r="N2" s="64"/>
    </row>
    <row r="3" spans="1:15" ht="15.75" x14ac:dyDescent="0.25">
      <c r="C3" s="287" t="s">
        <v>9</v>
      </c>
      <c r="D3" s="287"/>
      <c r="E3" s="167" t="str">
        <f>LIGA</f>
        <v>1. liga</v>
      </c>
      <c r="G3" s="167" t="str">
        <f ca="1">MID(CELL("filename",A1),FIND("]",CELL("filename",A1))+1,1) &amp; ". kolo"</f>
        <v>1. kolo</v>
      </c>
      <c r="I3" s="64"/>
      <c r="J3" s="64"/>
      <c r="K3" s="64"/>
      <c r="L3" s="64"/>
      <c r="M3" s="64"/>
      <c r="N3" s="64"/>
    </row>
    <row r="4" spans="1:15" x14ac:dyDescent="0.2">
      <c r="C4" s="14" t="s">
        <v>58</v>
      </c>
      <c r="D4" s="249" t="s">
        <v>278</v>
      </c>
      <c r="E4" s="65" t="s">
        <v>59</v>
      </c>
      <c r="F4" s="249" t="s">
        <v>279</v>
      </c>
      <c r="I4" s="64"/>
      <c r="J4" s="64"/>
      <c r="K4" s="64"/>
      <c r="L4" s="64"/>
      <c r="M4" s="64"/>
      <c r="N4" s="64"/>
    </row>
    <row r="5" spans="1:15" ht="15.75" x14ac:dyDescent="0.2">
      <c r="C5" s="287" t="s">
        <v>10</v>
      </c>
      <c r="D5" s="287"/>
      <c r="E5" s="298" t="s">
        <v>134</v>
      </c>
      <c r="F5" s="298"/>
      <c r="G5" s="298"/>
      <c r="H5" s="298"/>
      <c r="I5" s="64"/>
      <c r="J5" s="64"/>
      <c r="K5" s="64"/>
      <c r="L5" s="64"/>
      <c r="M5" s="64"/>
      <c r="N5" s="64"/>
    </row>
    <row r="6" spans="1:15" ht="15.75" x14ac:dyDescent="0.2">
      <c r="C6" s="287" t="s">
        <v>26</v>
      </c>
      <c r="D6" s="287"/>
      <c r="E6" s="299" t="s">
        <v>280</v>
      </c>
      <c r="F6" s="299"/>
      <c r="G6" s="299"/>
      <c r="H6" s="299"/>
      <c r="I6" s="64"/>
      <c r="J6" s="64"/>
      <c r="K6" s="64"/>
      <c r="L6" s="64"/>
      <c r="M6" s="64"/>
      <c r="N6" s="64"/>
    </row>
    <row r="7" spans="1:15" x14ac:dyDescent="0.2">
      <c r="C7" s="294"/>
      <c r="D7" s="294"/>
      <c r="E7" s="294"/>
      <c r="I7" s="64"/>
      <c r="J7" s="64"/>
      <c r="K7" s="64"/>
      <c r="L7" s="64"/>
      <c r="M7" s="64"/>
      <c r="N7" s="64"/>
    </row>
    <row r="8" spans="1:15" x14ac:dyDescent="0.2">
      <c r="A8" s="295" t="s">
        <v>22</v>
      </c>
      <c r="B8" s="295" t="s">
        <v>24</v>
      </c>
      <c r="C8" s="296" t="s">
        <v>27</v>
      </c>
      <c r="D8" s="297"/>
      <c r="E8" s="295" t="s">
        <v>30</v>
      </c>
      <c r="F8" s="295"/>
      <c r="G8" s="295"/>
      <c r="H8" s="295"/>
      <c r="I8" s="288" t="s">
        <v>31</v>
      </c>
      <c r="J8" s="288"/>
      <c r="K8" s="288" t="s">
        <v>32</v>
      </c>
      <c r="L8" s="288"/>
      <c r="M8" s="288" t="s">
        <v>38</v>
      </c>
      <c r="N8" s="288"/>
    </row>
    <row r="9" spans="1:15" s="18" customFormat="1" ht="25.5" x14ac:dyDescent="0.2">
      <c r="A9" s="295"/>
      <c r="B9" s="295"/>
      <c r="C9" s="19" t="s">
        <v>50</v>
      </c>
      <c r="D9" s="19" t="s">
        <v>51</v>
      </c>
      <c r="E9" s="295"/>
      <c r="F9" s="295"/>
      <c r="G9" s="295"/>
      <c r="H9" s="295"/>
      <c r="I9" s="19" t="s">
        <v>33</v>
      </c>
      <c r="J9" s="19" t="s">
        <v>34</v>
      </c>
      <c r="K9" s="19" t="s">
        <v>37</v>
      </c>
      <c r="L9" s="19" t="s">
        <v>52</v>
      </c>
      <c r="M9" s="19" t="s">
        <v>37</v>
      </c>
      <c r="N9" s="19" t="s">
        <v>52</v>
      </c>
    </row>
    <row r="10" spans="1:15" s="18" customFormat="1" ht="15.75" x14ac:dyDescent="0.2">
      <c r="A10" s="293" t="s">
        <v>28</v>
      </c>
      <c r="B10" s="293"/>
      <c r="C10" s="29">
        <f>SUM(C11:C42)</f>
        <v>48</v>
      </c>
      <c r="D10" s="29">
        <f>SUM(D11:D42)</f>
        <v>48</v>
      </c>
      <c r="E10" s="289"/>
      <c r="F10" s="290"/>
      <c r="G10" s="290"/>
      <c r="H10" s="291"/>
      <c r="I10" s="21">
        <f>SUM(I11:I14)</f>
        <v>468340</v>
      </c>
      <c r="J10" s="22">
        <f>IF(I10&gt;0,I10/$C10,"")</f>
        <v>9757.0833333333339</v>
      </c>
      <c r="K10" s="21">
        <f>SUM(K11:K14)</f>
        <v>178240</v>
      </c>
      <c r="L10" s="22">
        <f>IF(K10&gt;0,K10/$D10,"")</f>
        <v>3713.3333333333335</v>
      </c>
      <c r="M10" s="21">
        <f>SUM(M11:M14)</f>
        <v>646580</v>
      </c>
      <c r="N10" s="22">
        <f>IF(M10&gt;0,M10/(SUM(C10:D10)),"")</f>
        <v>6735.208333333333</v>
      </c>
    </row>
    <row r="11" spans="1:15" ht="15.75" x14ac:dyDescent="0.2">
      <c r="A11" s="30" t="s">
        <v>17</v>
      </c>
      <c r="B11" s="20">
        <v>4</v>
      </c>
      <c r="C11" s="62">
        <f>IF(ISBLANK($A11),"",COUNTA('1k - 1. závod'!$D$6:$D$17))</f>
        <v>12</v>
      </c>
      <c r="D11" s="62">
        <f>IF(ISBLANK($A11),"",COUNTA('1k - 2. závod'!$D$6:$D$17))</f>
        <v>12</v>
      </c>
      <c r="E11" s="285"/>
      <c r="F11" s="285"/>
      <c r="G11" s="285"/>
      <c r="H11" s="285"/>
      <c r="I11" s="63">
        <f>SUM('1k - 1. závod'!$D$6:$D$17)</f>
        <v>111770</v>
      </c>
      <c r="J11" s="22">
        <f>IF(I11&gt;0,I11/$C11,"")</f>
        <v>9314.1666666666661</v>
      </c>
      <c r="K11" s="63">
        <f>SUM('1k - 2. závod'!$D$6:$D$17)</f>
        <v>46860</v>
      </c>
      <c r="L11" s="22">
        <f>IF(K11&gt;0,K11/$D11,"")</f>
        <v>3905</v>
      </c>
      <c r="M11" s="63">
        <f>SUM(I11,K11)</f>
        <v>158630</v>
      </c>
      <c r="N11" s="22">
        <f>IF(M11&gt;0,M11/(SUM(C11:D11)),"")</f>
        <v>6609.583333333333</v>
      </c>
      <c r="O11">
        <f>COUNTIF('1k - Výsledková listina'!$N$2:$N$56,'1k - Základní list'!A11)</f>
        <v>12</v>
      </c>
    </row>
    <row r="12" spans="1:15" ht="15.75" x14ac:dyDescent="0.2">
      <c r="A12" s="30" t="s">
        <v>41</v>
      </c>
      <c r="B12" s="20">
        <f>IF(ISBLANK(A12),"",B11+7)</f>
        <v>11</v>
      </c>
      <c r="C12" s="62">
        <f>IF(ISBLANK($A12),"",COUNTA('1k - 1. závod'!$K$6:$K$17))</f>
        <v>12</v>
      </c>
      <c r="D12" s="62">
        <f>IF(ISBLANK($A12),"",COUNTA('1k - 2. závod'!$K$6:$K$17))</f>
        <v>12</v>
      </c>
      <c r="E12" s="285"/>
      <c r="F12" s="285"/>
      <c r="G12" s="285"/>
      <c r="H12" s="285"/>
      <c r="I12" s="63">
        <f>SUM('1k - 1. závod'!$K$6:$K$17)</f>
        <v>137780</v>
      </c>
      <c r="J12" s="22">
        <f>IF(I12&gt;0,I12/$C12,"")</f>
        <v>11481.666666666666</v>
      </c>
      <c r="K12" s="63">
        <f>SUM('1k - 2. závod'!$K$6:$K$17)</f>
        <v>55510</v>
      </c>
      <c r="L12" s="22">
        <f>IF(K12&gt;0,K12/$D12,"")</f>
        <v>4625.833333333333</v>
      </c>
      <c r="M12" s="63">
        <f>SUM(I12,K12)</f>
        <v>193290</v>
      </c>
      <c r="N12" s="22">
        <f>IF(M12&gt;0,M12/(SUM(C12:D12)),"")</f>
        <v>8053.75</v>
      </c>
      <c r="O12">
        <f>COUNTIF('1k - Výsledková listina'!$N$2:$N$56,'1k - Základní list'!A12)</f>
        <v>12</v>
      </c>
    </row>
    <row r="13" spans="1:15" ht="15.75" x14ac:dyDescent="0.2">
      <c r="A13" s="30" t="s">
        <v>42</v>
      </c>
      <c r="B13" s="20">
        <f>IF(ISBLANK(A13),"",B12+7)</f>
        <v>18</v>
      </c>
      <c r="C13" s="62">
        <f>IF(ISBLANK($A13),"",COUNTA('1k - 1. závod'!$R$6:$R$17))</f>
        <v>12</v>
      </c>
      <c r="D13" s="62">
        <f>IF(ISBLANK($A13),"",COUNTA('1k - 2. závod'!$R$6:$R$17))</f>
        <v>12</v>
      </c>
      <c r="E13" s="285"/>
      <c r="F13" s="285"/>
      <c r="G13" s="285"/>
      <c r="H13" s="285"/>
      <c r="I13" s="63">
        <f>SUM('1k - 1. závod'!$R$6:$R$17)</f>
        <v>106770</v>
      </c>
      <c r="J13" s="22">
        <f>IF(I13&gt;0,I13/$C13,"")</f>
        <v>8897.5</v>
      </c>
      <c r="K13" s="63">
        <f>SUM('1k - 2. závod'!$R$6:$R$17)</f>
        <v>36750</v>
      </c>
      <c r="L13" s="22">
        <f>IF(K13&gt;0,K13/$D13,"")</f>
        <v>3062.5</v>
      </c>
      <c r="M13" s="63">
        <f>SUM(I13,K13)</f>
        <v>143520</v>
      </c>
      <c r="N13" s="22">
        <f>IF(M13&gt;0,M13/(SUM(C13:D13)),"")</f>
        <v>5980</v>
      </c>
      <c r="O13">
        <f>COUNTIF('1k - Výsledková listina'!$N$2:$N$56,'1k - Základní list'!A13)</f>
        <v>12</v>
      </c>
    </row>
    <row r="14" spans="1:15" ht="15.75" x14ac:dyDescent="0.2">
      <c r="A14" s="30" t="s">
        <v>43</v>
      </c>
      <c r="B14" s="20">
        <f>IF(ISBLANK(A14),"",B13+7)</f>
        <v>25</v>
      </c>
      <c r="C14" s="62">
        <f>IF(ISBLANK($A14),"",COUNTA('1k - 1. závod'!$Y$6:$Y$17))</f>
        <v>12</v>
      </c>
      <c r="D14" s="62">
        <f>IF(ISBLANK($A14),"",COUNTA('1k - 2. závod'!$Y$6:$Y$17))</f>
        <v>12</v>
      </c>
      <c r="E14" s="285"/>
      <c r="F14" s="285"/>
      <c r="G14" s="285"/>
      <c r="H14" s="285"/>
      <c r="I14" s="63">
        <f>SUM('1k - 1. závod'!$Y$6:$Y$17)</f>
        <v>112020</v>
      </c>
      <c r="J14" s="22">
        <f>IF(I14&gt;0,I14/$C14,"")</f>
        <v>9335</v>
      </c>
      <c r="K14" s="63">
        <f>SUM('1k - 2. závod'!$Y$6:$Y$17)</f>
        <v>39120</v>
      </c>
      <c r="L14" s="22">
        <f>IF(K14&gt;0,K14/$D14,"")</f>
        <v>3260</v>
      </c>
      <c r="M14" s="63">
        <f>SUM(I14,K14)</f>
        <v>151140</v>
      </c>
      <c r="N14" s="22">
        <f>IF(M14&gt;0,M14/(SUM(C14:D14)),"")</f>
        <v>6297.5</v>
      </c>
      <c r="O14">
        <f>COUNTIF('1k - Výsledková listina'!$N$2:$N$56,'1k - Základní list'!A14)</f>
        <v>12</v>
      </c>
    </row>
    <row r="15" spans="1:15" s="64" customFormat="1" ht="15.75" x14ac:dyDescent="0.2">
      <c r="A15" s="70"/>
      <c r="B15" s="27"/>
      <c r="C15" s="70"/>
      <c r="D15" s="292" t="s">
        <v>44</v>
      </c>
      <c r="E15" s="292"/>
      <c r="F15" s="292"/>
      <c r="G15" s="292"/>
      <c r="H15" s="71"/>
      <c r="I15" s="72">
        <f>MAX('1k - 1. závod'!$D$6:$Y$17)</f>
        <v>19070</v>
      </c>
      <c r="J15" s="28"/>
      <c r="K15" s="72">
        <f>MAX('1k - 2. závod'!$D$6:$Y$17)</f>
        <v>16590</v>
      </c>
      <c r="L15" s="28"/>
      <c r="M15" s="72">
        <f>MAX(I15,K15)</f>
        <v>19070</v>
      </c>
      <c r="N15" s="28"/>
    </row>
    <row r="16" spans="1:15" s="64" customFormat="1" x14ac:dyDescent="0.2">
      <c r="A16" s="11"/>
      <c r="B16" s="11"/>
      <c r="C16" s="11"/>
      <c r="D16" s="11"/>
      <c r="E16" s="11"/>
      <c r="F16" s="11"/>
      <c r="G16" s="11"/>
      <c r="H16" s="11"/>
    </row>
    <row r="17" spans="1:14" s="64" customFormat="1" x14ac:dyDescent="0.2">
      <c r="A17" s="120" t="s">
        <v>74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pans="1:14" s="64" customFormat="1" x14ac:dyDescent="0.2">
      <c r="A18" s="41"/>
      <c r="B18" s="11"/>
      <c r="C18" s="11"/>
      <c r="D18" s="11"/>
      <c r="E18" s="11"/>
      <c r="F18" s="11"/>
      <c r="G18" s="11"/>
      <c r="H18" s="11"/>
    </row>
    <row r="19" spans="1:14" s="23" customFormat="1" ht="15.75" customHeight="1" x14ac:dyDescent="0.2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  <row r="20" spans="1:14" s="23" customFormat="1" ht="15.75" x14ac:dyDescent="0.2">
      <c r="A20" s="281"/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</row>
    <row r="21" spans="1:14" s="23" customFormat="1" ht="18" x14ac:dyDescent="0.2">
      <c r="A21" s="282" t="s">
        <v>76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</row>
    <row r="22" spans="1:14" s="23" customFormat="1" x14ac:dyDescent="0.2">
      <c r="A22" s="10"/>
      <c r="B22" s="10"/>
      <c r="C22" s="109" t="s">
        <v>31</v>
      </c>
      <c r="D22" s="11"/>
      <c r="E22" s="11"/>
      <c r="F22" s="11"/>
      <c r="G22" s="11"/>
      <c r="H22" s="11"/>
      <c r="I22" s="11"/>
      <c r="J22" s="64"/>
      <c r="K22" s="64"/>
      <c r="L22" s="64"/>
      <c r="M22" s="283"/>
      <c r="N22" s="284"/>
    </row>
    <row r="23" spans="1:14" x14ac:dyDescent="0.2">
      <c r="C23" s="277" t="s">
        <v>57</v>
      </c>
      <c r="D23" s="277"/>
      <c r="E23" s="278" t="s">
        <v>77</v>
      </c>
      <c r="F23" s="279"/>
      <c r="G23" s="280"/>
      <c r="H23" s="110" t="s">
        <v>36</v>
      </c>
      <c r="I23" s="278" t="s">
        <v>78</v>
      </c>
      <c r="J23" s="279"/>
      <c r="K23" s="279"/>
      <c r="L23" s="279"/>
      <c r="M23" s="280"/>
      <c r="N23" s="111" t="s">
        <v>83</v>
      </c>
    </row>
    <row r="24" spans="1:14" x14ac:dyDescent="0.2">
      <c r="C24" s="269" t="str">
        <f>IF(ISBLANK(H24),"",INDEX('1k - Výsledková listina'!D:D,MATCH(H24,'1k - Výsledková listina'!U:U,0),))</f>
        <v/>
      </c>
      <c r="D24" s="270"/>
      <c r="E24" s="271" t="str">
        <f>IF(ISBLANK(H24),"",INDEX('1k - Výsledková listina'!W:W,MATCH(H24,'1k - Výsledková listina'!U:U,0),))</f>
        <v/>
      </c>
      <c r="F24" s="272"/>
      <c r="G24" s="273"/>
      <c r="H24" s="215"/>
      <c r="I24" s="274"/>
      <c r="J24" s="275"/>
      <c r="K24" s="275"/>
      <c r="L24" s="275"/>
      <c r="M24" s="276"/>
      <c r="N24" s="216"/>
    </row>
    <row r="25" spans="1:14" x14ac:dyDescent="0.2">
      <c r="C25" s="269" t="str">
        <f>IF(ISBLANK(H25),"",INDEX('1k - Výsledková listina'!D:D,MATCH(H25,'1k - Výsledková listina'!U:U,0),))</f>
        <v/>
      </c>
      <c r="D25" s="270"/>
      <c r="E25" s="271" t="str">
        <f>IF(ISBLANK(H25),"",INDEX('1k - Výsledková listina'!W:W,MATCH(H25,'1k - Výsledková listina'!U:U,0),))</f>
        <v/>
      </c>
      <c r="F25" s="272"/>
      <c r="G25" s="273"/>
      <c r="H25" s="215"/>
      <c r="I25" s="274"/>
      <c r="J25" s="275"/>
      <c r="K25" s="275"/>
      <c r="L25" s="275"/>
      <c r="M25" s="276"/>
      <c r="N25" s="216"/>
    </row>
    <row r="26" spans="1:14" hidden="1" outlineLevel="1" x14ac:dyDescent="0.2">
      <c r="C26" s="269" t="str">
        <f>IF(ISBLANK(H26),"",INDEX('1k - Výsledková listina'!D:D,MATCH(H26,'1k - Výsledková listina'!U:U,0),))</f>
        <v/>
      </c>
      <c r="D26" s="270"/>
      <c r="E26" s="271" t="str">
        <f>IF(ISBLANK(H26),"",INDEX('1k - Výsledková listina'!W:W,MATCH(H26,'1k - Výsledková listina'!U:U,0),))</f>
        <v/>
      </c>
      <c r="F26" s="272"/>
      <c r="G26" s="273"/>
      <c r="H26" s="215"/>
      <c r="I26" s="274"/>
      <c r="J26" s="275"/>
      <c r="K26" s="275"/>
      <c r="L26" s="275"/>
      <c r="M26" s="276"/>
      <c r="N26" s="216"/>
    </row>
    <row r="27" spans="1:14" hidden="1" outlineLevel="1" x14ac:dyDescent="0.2">
      <c r="C27" s="269" t="str">
        <f>IF(ISBLANK(H27),"",INDEX('1k - Výsledková listina'!D:D,MATCH(H27,'1k - Výsledková listina'!U:U,0),))</f>
        <v/>
      </c>
      <c r="D27" s="270"/>
      <c r="E27" s="271" t="str">
        <f>IF(ISBLANK(H27),"",INDEX('1k - Výsledková listina'!W:W,MATCH(H27,'1k - Výsledková listina'!U:U,0),))</f>
        <v/>
      </c>
      <c r="F27" s="272"/>
      <c r="G27" s="273"/>
      <c r="H27" s="215"/>
      <c r="I27" s="274"/>
      <c r="J27" s="275"/>
      <c r="K27" s="275"/>
      <c r="L27" s="275"/>
      <c r="M27" s="276"/>
      <c r="N27" s="216"/>
    </row>
    <row r="28" spans="1:14" hidden="1" outlineLevel="1" x14ac:dyDescent="0.2">
      <c r="C28" s="269" t="str">
        <f>IF(ISBLANK(H28),"",INDEX('1k - Výsledková listina'!D:D,MATCH(H28,'1k - Výsledková listina'!U:U,0),))</f>
        <v/>
      </c>
      <c r="D28" s="270"/>
      <c r="E28" s="271" t="str">
        <f>IF(ISBLANK(H28),"",INDEX('1k - Výsledková listina'!W:W,MATCH(H28,'1k - Výsledková listina'!U:U,0),))</f>
        <v/>
      </c>
      <c r="F28" s="272"/>
      <c r="G28" s="273"/>
      <c r="H28" s="215"/>
      <c r="I28" s="274"/>
      <c r="J28" s="275"/>
      <c r="K28" s="275"/>
      <c r="L28" s="275"/>
      <c r="M28" s="276"/>
      <c r="N28" s="216"/>
    </row>
    <row r="29" spans="1:14" hidden="1" outlineLevel="1" x14ac:dyDescent="0.2">
      <c r="C29" s="269" t="str">
        <f>IF(ISBLANK(H29),"",INDEX('1k - Výsledková listina'!D:D,MATCH(H29,'1k - Výsledková listina'!U:U,0),))</f>
        <v/>
      </c>
      <c r="D29" s="270"/>
      <c r="E29" s="271" t="str">
        <f>IF(ISBLANK(H29),"",INDEX('1k - Výsledková listina'!W:W,MATCH(H29,'1k - Výsledková listina'!U:U,0),))</f>
        <v/>
      </c>
      <c r="F29" s="272"/>
      <c r="G29" s="273"/>
      <c r="H29" s="215"/>
      <c r="I29" s="274"/>
      <c r="J29" s="275"/>
      <c r="K29" s="275"/>
      <c r="L29" s="275"/>
      <c r="M29" s="276"/>
      <c r="N29" s="216"/>
    </row>
    <row r="30" spans="1:14" hidden="1" outlineLevel="1" x14ac:dyDescent="0.2">
      <c r="C30" s="269" t="str">
        <f>IF(ISBLANK(H30),"",INDEX('1k - Výsledková listina'!D:D,MATCH(H30,'1k - Výsledková listina'!U:U,0),))</f>
        <v/>
      </c>
      <c r="D30" s="270"/>
      <c r="E30" s="271" t="str">
        <f>IF(ISBLANK(H30),"",INDEX('1k - Výsledková listina'!W:W,MATCH(H30,'1k - Výsledková listina'!U:U,0),))</f>
        <v/>
      </c>
      <c r="F30" s="272"/>
      <c r="G30" s="273"/>
      <c r="H30" s="215"/>
      <c r="I30" s="274"/>
      <c r="J30" s="275"/>
      <c r="K30" s="275"/>
      <c r="L30" s="275"/>
      <c r="M30" s="276"/>
      <c r="N30" s="216"/>
    </row>
    <row r="31" spans="1:14" hidden="1" outlineLevel="1" x14ac:dyDescent="0.2">
      <c r="C31" s="269" t="str">
        <f>IF(ISBLANK(H31),"",INDEX('1k - Výsledková listina'!D:D,MATCH(H31,'1k - Výsledková listina'!U:U,0),))</f>
        <v/>
      </c>
      <c r="D31" s="270"/>
      <c r="E31" s="271" t="str">
        <f>IF(ISBLANK(H31),"",INDEX('1k - Výsledková listina'!W:W,MATCH(H31,'1k - Výsledková listina'!U:U,0),))</f>
        <v/>
      </c>
      <c r="F31" s="272"/>
      <c r="G31" s="273"/>
      <c r="H31" s="215"/>
      <c r="I31" s="274"/>
      <c r="J31" s="275"/>
      <c r="K31" s="275"/>
      <c r="L31" s="275"/>
      <c r="M31" s="276"/>
      <c r="N31" s="216"/>
    </row>
    <row r="32" spans="1:14" hidden="1" outlineLevel="1" x14ac:dyDescent="0.2">
      <c r="C32" s="269" t="str">
        <f>IF(ISBLANK(H32),"",INDEX('1k - Výsledková listina'!D:D,MATCH(H32,'1k - Výsledková listina'!U:U,0),))</f>
        <v/>
      </c>
      <c r="D32" s="270"/>
      <c r="E32" s="271" t="str">
        <f>IF(ISBLANK(H32),"",INDEX('1k - Výsledková listina'!W:W,MATCH(H32,'1k - Výsledková listina'!U:U,0),))</f>
        <v/>
      </c>
      <c r="F32" s="272"/>
      <c r="G32" s="273"/>
      <c r="H32" s="215"/>
      <c r="I32" s="274"/>
      <c r="J32" s="275"/>
      <c r="K32" s="275"/>
      <c r="L32" s="275"/>
      <c r="M32" s="276"/>
      <c r="N32" s="216"/>
    </row>
    <row r="33" spans="3:14" hidden="1" outlineLevel="1" x14ac:dyDescent="0.2">
      <c r="C33" s="269" t="str">
        <f>IF(ISBLANK(H33),"",INDEX('1k - Výsledková listina'!D:D,MATCH(H33,'1k - Výsledková listina'!U:U,0),))</f>
        <v/>
      </c>
      <c r="D33" s="270"/>
      <c r="E33" s="271" t="str">
        <f>IF(ISBLANK(H33),"",INDEX('1k - Výsledková listina'!W:W,MATCH(H33,'1k - Výsledková listina'!U:U,0),))</f>
        <v/>
      </c>
      <c r="F33" s="272"/>
      <c r="G33" s="273"/>
      <c r="H33" s="215"/>
      <c r="I33" s="274"/>
      <c r="J33" s="275"/>
      <c r="K33" s="275"/>
      <c r="L33" s="275"/>
      <c r="M33" s="276"/>
      <c r="N33" s="216"/>
    </row>
    <row r="34" spans="3:14" hidden="1" outlineLevel="1" x14ac:dyDescent="0.2">
      <c r="C34" s="269" t="str">
        <f>IF(ISBLANK(H34),"",INDEX('1k - Výsledková listina'!D:D,MATCH(H34,'1k - Výsledková listina'!U:U,0),))</f>
        <v/>
      </c>
      <c r="D34" s="270"/>
      <c r="E34" s="271" t="str">
        <f>IF(ISBLANK(H34),"",INDEX('1k - Výsledková listina'!W:W,MATCH(H34,'1k - Výsledková listina'!U:U,0),))</f>
        <v/>
      </c>
      <c r="F34" s="272"/>
      <c r="G34" s="273"/>
      <c r="H34" s="215"/>
      <c r="I34" s="274"/>
      <c r="J34" s="275"/>
      <c r="K34" s="275"/>
      <c r="L34" s="275"/>
      <c r="M34" s="276"/>
      <c r="N34" s="216"/>
    </row>
    <row r="35" spans="3:14" hidden="1" outlineLevel="1" x14ac:dyDescent="0.2">
      <c r="C35" s="269" t="str">
        <f>IF(ISBLANK(H35),"",INDEX('1k - Výsledková listina'!D:D,MATCH(H35,'1k - Výsledková listina'!U:U,0),))</f>
        <v/>
      </c>
      <c r="D35" s="270"/>
      <c r="E35" s="271" t="str">
        <f>IF(ISBLANK(H35),"",INDEX('1k - Výsledková listina'!W:W,MATCH(H35,'1k - Výsledková listina'!U:U,0),))</f>
        <v/>
      </c>
      <c r="F35" s="272"/>
      <c r="G35" s="273"/>
      <c r="H35" s="215"/>
      <c r="I35" s="274"/>
      <c r="J35" s="275"/>
      <c r="K35" s="275"/>
      <c r="L35" s="275"/>
      <c r="M35" s="276"/>
      <c r="N35" s="216"/>
    </row>
    <row r="36" spans="3:14" hidden="1" outlineLevel="1" x14ac:dyDescent="0.2">
      <c r="C36" s="269" t="str">
        <f>IF(ISBLANK(H36),"",INDEX('1k - Výsledková listina'!D:D,MATCH(H36,'1k - Výsledková listina'!U:U,0),))</f>
        <v/>
      </c>
      <c r="D36" s="270"/>
      <c r="E36" s="271" t="str">
        <f>IF(ISBLANK(H36),"",INDEX('1k - Výsledková listina'!W:W,MATCH(H36,'1k - Výsledková listina'!U:U,0),))</f>
        <v/>
      </c>
      <c r="F36" s="272"/>
      <c r="G36" s="273"/>
      <c r="H36" s="215"/>
      <c r="I36" s="274"/>
      <c r="J36" s="275"/>
      <c r="K36" s="275"/>
      <c r="L36" s="275"/>
      <c r="M36" s="276"/>
      <c r="N36" s="216"/>
    </row>
    <row r="37" spans="3:14" hidden="1" outlineLevel="1" x14ac:dyDescent="0.2">
      <c r="C37" s="269" t="str">
        <f>IF(ISBLANK(H37),"",INDEX('1k - Výsledková listina'!D:D,MATCH(H37,'1k - Výsledková listina'!U:U,0),))</f>
        <v/>
      </c>
      <c r="D37" s="270"/>
      <c r="E37" s="271" t="str">
        <f>IF(ISBLANK(H37),"",INDEX('1k - Výsledková listina'!W:W,MATCH(H37,'1k - Výsledková listina'!U:U,0),))</f>
        <v/>
      </c>
      <c r="F37" s="272"/>
      <c r="G37" s="273"/>
      <c r="H37" s="215"/>
      <c r="I37" s="274"/>
      <c r="J37" s="275"/>
      <c r="K37" s="275"/>
      <c r="L37" s="275"/>
      <c r="M37" s="276"/>
      <c r="N37" s="216"/>
    </row>
    <row r="38" spans="3:14" hidden="1" outlineLevel="1" x14ac:dyDescent="0.2">
      <c r="C38" s="269" t="str">
        <f>IF(ISBLANK(H38),"",INDEX('1k - Výsledková listina'!D:D,MATCH(H38,'1k - Výsledková listina'!U:U,0),))</f>
        <v/>
      </c>
      <c r="D38" s="270"/>
      <c r="E38" s="271" t="str">
        <f>IF(ISBLANK(H38),"",INDEX('1k - Výsledková listina'!W:W,MATCH(H38,'1k - Výsledková listina'!U:U,0),))</f>
        <v/>
      </c>
      <c r="F38" s="272"/>
      <c r="G38" s="273"/>
      <c r="H38" s="215"/>
      <c r="I38" s="274"/>
      <c r="J38" s="275"/>
      <c r="K38" s="275"/>
      <c r="L38" s="275"/>
      <c r="M38" s="276"/>
      <c r="N38" s="216"/>
    </row>
    <row r="39" spans="3:14" hidden="1" outlineLevel="1" x14ac:dyDescent="0.2">
      <c r="C39" s="269" t="str">
        <f>IF(ISBLANK(H39),"",INDEX('1k - Výsledková listina'!D:D,MATCH(H39,'1k - Výsledková listina'!U:U,0),))</f>
        <v/>
      </c>
      <c r="D39" s="270"/>
      <c r="E39" s="271" t="str">
        <f>IF(ISBLANK(H39),"",INDEX('1k - Výsledková listina'!W:W,MATCH(H39,'1k - Výsledková listina'!U:U,0),))</f>
        <v/>
      </c>
      <c r="F39" s="272"/>
      <c r="G39" s="273"/>
      <c r="H39" s="215"/>
      <c r="I39" s="274"/>
      <c r="J39" s="275"/>
      <c r="K39" s="275"/>
      <c r="L39" s="275"/>
      <c r="M39" s="276"/>
      <c r="N39" s="216"/>
    </row>
    <row r="40" spans="3:14" hidden="1" outlineLevel="1" x14ac:dyDescent="0.2">
      <c r="C40" s="269" t="str">
        <f>IF(ISBLANK(H40),"",INDEX('1k - Výsledková listina'!D:D,MATCH(H40,'1k - Výsledková listina'!U:U,0),))</f>
        <v/>
      </c>
      <c r="D40" s="270"/>
      <c r="E40" s="271" t="str">
        <f>IF(ISBLANK(H40),"",INDEX('1k - Výsledková listina'!W:W,MATCH(H40,'1k - Výsledková listina'!U:U,0),))</f>
        <v/>
      </c>
      <c r="F40" s="272"/>
      <c r="G40" s="273"/>
      <c r="H40" s="215"/>
      <c r="I40" s="274"/>
      <c r="J40" s="275"/>
      <c r="K40" s="275"/>
      <c r="L40" s="275"/>
      <c r="M40" s="276"/>
      <c r="N40" s="216"/>
    </row>
    <row r="41" spans="3:14" hidden="1" outlineLevel="1" x14ac:dyDescent="0.2">
      <c r="C41" s="269" t="str">
        <f>IF(ISBLANK(H41),"",INDEX('1k - Výsledková listina'!D:D,MATCH(H41,'1k - Výsledková listina'!U:U,0),))</f>
        <v/>
      </c>
      <c r="D41" s="270"/>
      <c r="E41" s="271" t="str">
        <f>IF(ISBLANK(H41),"",INDEX('1k - Výsledková listina'!W:W,MATCH(H41,'1k - Výsledková listina'!U:U,0),))</f>
        <v/>
      </c>
      <c r="F41" s="272"/>
      <c r="G41" s="273"/>
      <c r="H41" s="215"/>
      <c r="I41" s="274"/>
      <c r="J41" s="275"/>
      <c r="K41" s="275"/>
      <c r="L41" s="275"/>
      <c r="M41" s="276"/>
      <c r="N41" s="216"/>
    </row>
    <row r="42" spans="3:14" hidden="1" outlineLevel="1" x14ac:dyDescent="0.2">
      <c r="C42" s="269" t="str">
        <f>IF(ISBLANK(H42),"",INDEX('1k - Výsledková listina'!D:D,MATCH(H42,'1k - Výsledková listina'!U:U,0),))</f>
        <v/>
      </c>
      <c r="D42" s="270"/>
      <c r="E42" s="271" t="str">
        <f>IF(ISBLANK(H42),"",INDEX('1k - Výsledková listina'!W:W,MATCH(H42,'1k - Výsledková listina'!U:U,0),))</f>
        <v/>
      </c>
      <c r="F42" s="272"/>
      <c r="G42" s="273"/>
      <c r="H42" s="215"/>
      <c r="I42" s="274"/>
      <c r="J42" s="275"/>
      <c r="K42" s="275"/>
      <c r="L42" s="275"/>
      <c r="M42" s="276"/>
      <c r="N42" s="216"/>
    </row>
    <row r="43" spans="3:14" hidden="1" outlineLevel="1" x14ac:dyDescent="0.2">
      <c r="C43" s="269" t="str">
        <f>IF(ISBLANK(H43),"",INDEX('1k - Výsledková listina'!D:D,MATCH(H43,'1k - Výsledková listina'!U:U,0),))</f>
        <v/>
      </c>
      <c r="D43" s="270"/>
      <c r="E43" s="271" t="str">
        <f>IF(ISBLANK(H43),"",INDEX('1k - Výsledková listina'!W:W,MATCH(H43,'1k - Výsledková listina'!U:U,0),))</f>
        <v/>
      </c>
      <c r="F43" s="272"/>
      <c r="G43" s="273"/>
      <c r="H43" s="215"/>
      <c r="I43" s="274"/>
      <c r="J43" s="275"/>
      <c r="K43" s="275"/>
      <c r="L43" s="275"/>
      <c r="M43" s="276"/>
      <c r="N43" s="216"/>
    </row>
    <row r="44" spans="3:14" collapsed="1" x14ac:dyDescent="0.2">
      <c r="I44" s="11"/>
      <c r="J44" s="64"/>
      <c r="K44" s="64"/>
      <c r="L44" s="64"/>
      <c r="M44" s="64"/>
      <c r="N44" s="64"/>
    </row>
    <row r="45" spans="3:14" x14ac:dyDescent="0.2">
      <c r="C45" s="109" t="s">
        <v>32</v>
      </c>
      <c r="I45" s="11"/>
      <c r="J45" s="64"/>
      <c r="K45" s="64"/>
      <c r="L45" s="64"/>
      <c r="M45" s="64"/>
      <c r="N45" s="64"/>
    </row>
    <row r="46" spans="3:14" x14ac:dyDescent="0.2">
      <c r="C46" s="277" t="s">
        <v>57</v>
      </c>
      <c r="D46" s="277"/>
      <c r="E46" s="278" t="s">
        <v>77</v>
      </c>
      <c r="F46" s="279"/>
      <c r="G46" s="280"/>
      <c r="H46" s="110" t="s">
        <v>36</v>
      </c>
      <c r="I46" s="278" t="s">
        <v>78</v>
      </c>
      <c r="J46" s="279"/>
      <c r="K46" s="279"/>
      <c r="L46" s="279"/>
      <c r="M46" s="280"/>
      <c r="N46" s="111" t="s">
        <v>83</v>
      </c>
    </row>
    <row r="47" spans="3:14" x14ac:dyDescent="0.2">
      <c r="C47" s="269" t="str">
        <f>IF(ISBLANK(H47),"",INDEX('1k - Výsledková listina'!M:M,MATCH(H47,'1k - Výsledková listina'!V:V,0),))</f>
        <v/>
      </c>
      <c r="D47" s="270"/>
      <c r="E47" s="271" t="str">
        <f>IF(ISBLANK(H47),"",INDEX('1k - Výsledková listina'!W:W,MATCH(H47,'1k - Výsledková listina'!V:V,0),))</f>
        <v/>
      </c>
      <c r="F47" s="272"/>
      <c r="G47" s="273"/>
      <c r="H47" s="217"/>
      <c r="I47" s="274"/>
      <c r="J47" s="275"/>
      <c r="K47" s="275"/>
      <c r="L47" s="275"/>
      <c r="M47" s="276"/>
      <c r="N47" s="216"/>
    </row>
    <row r="48" spans="3:14" x14ac:dyDescent="0.2">
      <c r="C48" s="269" t="str">
        <f>IF(ISBLANK(H48),"",INDEX('1k - Výsledková listina'!M:M,MATCH(H48,'1k - Výsledková listina'!V:V,0),))</f>
        <v/>
      </c>
      <c r="D48" s="270"/>
      <c r="E48" s="271" t="str">
        <f>IF(ISBLANK(H48),"",INDEX('1k - Výsledková listina'!W:W,MATCH(H48,'1k - Výsledková listina'!V:V,0),))</f>
        <v/>
      </c>
      <c r="F48" s="272"/>
      <c r="G48" s="273"/>
      <c r="H48" s="217"/>
      <c r="I48" s="274"/>
      <c r="J48" s="275"/>
      <c r="K48" s="275"/>
      <c r="L48" s="275"/>
      <c r="M48" s="276"/>
      <c r="N48" s="216"/>
    </row>
    <row r="49" spans="3:14" hidden="1" outlineLevel="1" x14ac:dyDescent="0.2">
      <c r="C49" s="269" t="str">
        <f>IF(ISBLANK(H49),"",INDEX('1k - Výsledková listina'!M:M,MATCH(H49,'1k - Výsledková listina'!V:V,0),))</f>
        <v/>
      </c>
      <c r="D49" s="270"/>
      <c r="E49" s="271" t="str">
        <f>IF(ISBLANK(H49),"",INDEX('1k - Výsledková listina'!W:W,MATCH(H49,'1k - Výsledková listina'!V:V,0),))</f>
        <v/>
      </c>
      <c r="F49" s="272"/>
      <c r="G49" s="273"/>
      <c r="H49" s="217"/>
      <c r="I49" s="274"/>
      <c r="J49" s="275"/>
      <c r="K49" s="275"/>
      <c r="L49" s="275"/>
      <c r="M49" s="276"/>
      <c r="N49" s="216"/>
    </row>
    <row r="50" spans="3:14" hidden="1" outlineLevel="1" x14ac:dyDescent="0.2">
      <c r="C50" s="269" t="str">
        <f>IF(ISBLANK(H50),"",INDEX('1k - Výsledková listina'!M:M,MATCH(H50,'1k - Výsledková listina'!V:V,0),))</f>
        <v/>
      </c>
      <c r="D50" s="270"/>
      <c r="E50" s="271" t="str">
        <f>IF(ISBLANK(H50),"",INDEX('1k - Výsledková listina'!W:W,MATCH(H50,'1k - Výsledková listina'!V:V,0),))</f>
        <v/>
      </c>
      <c r="F50" s="272"/>
      <c r="G50" s="273"/>
      <c r="H50" s="217"/>
      <c r="I50" s="274"/>
      <c r="J50" s="275"/>
      <c r="K50" s="275"/>
      <c r="L50" s="275"/>
      <c r="M50" s="276"/>
      <c r="N50" s="216"/>
    </row>
    <row r="51" spans="3:14" hidden="1" outlineLevel="1" x14ac:dyDescent="0.2">
      <c r="C51" s="269" t="str">
        <f>IF(ISBLANK(H51),"",INDEX('1k - Výsledková listina'!M:M,MATCH(H51,'1k - Výsledková listina'!V:V,0),))</f>
        <v/>
      </c>
      <c r="D51" s="270"/>
      <c r="E51" s="271" t="str">
        <f>IF(ISBLANK(H51),"",INDEX('1k - Výsledková listina'!W:W,MATCH(H51,'1k - Výsledková listina'!V:V,0),))</f>
        <v/>
      </c>
      <c r="F51" s="272"/>
      <c r="G51" s="273"/>
      <c r="H51" s="217"/>
      <c r="I51" s="274"/>
      <c r="J51" s="275"/>
      <c r="K51" s="275"/>
      <c r="L51" s="275"/>
      <c r="M51" s="276"/>
      <c r="N51" s="216"/>
    </row>
    <row r="52" spans="3:14" hidden="1" outlineLevel="1" x14ac:dyDescent="0.2">
      <c r="C52" s="269" t="str">
        <f>IF(ISBLANK(H52),"",INDEX('1k - Výsledková listina'!M:M,MATCH(H52,'1k - Výsledková listina'!V:V,0),))</f>
        <v/>
      </c>
      <c r="D52" s="270"/>
      <c r="E52" s="271" t="str">
        <f>IF(ISBLANK(H52),"",INDEX('1k - Výsledková listina'!W:W,MATCH(H52,'1k - Výsledková listina'!V:V,0),))</f>
        <v/>
      </c>
      <c r="F52" s="272"/>
      <c r="G52" s="273"/>
      <c r="H52" s="217"/>
      <c r="I52" s="274"/>
      <c r="J52" s="275"/>
      <c r="K52" s="275"/>
      <c r="L52" s="275"/>
      <c r="M52" s="276"/>
      <c r="N52" s="216"/>
    </row>
    <row r="53" spans="3:14" hidden="1" outlineLevel="1" x14ac:dyDescent="0.2">
      <c r="C53" s="269" t="str">
        <f>IF(ISBLANK(H53),"",INDEX('1k - Výsledková listina'!M:M,MATCH(H53,'1k - Výsledková listina'!V:V,0),))</f>
        <v/>
      </c>
      <c r="D53" s="270"/>
      <c r="E53" s="271" t="str">
        <f>IF(ISBLANK(H53),"",INDEX('1k - Výsledková listina'!W:W,MATCH(H53,'1k - Výsledková listina'!V:V,0),))</f>
        <v/>
      </c>
      <c r="F53" s="272"/>
      <c r="G53" s="273"/>
      <c r="H53" s="217"/>
      <c r="I53" s="274"/>
      <c r="J53" s="275"/>
      <c r="K53" s="275"/>
      <c r="L53" s="275"/>
      <c r="M53" s="276"/>
      <c r="N53" s="216"/>
    </row>
    <row r="54" spans="3:14" hidden="1" outlineLevel="1" x14ac:dyDescent="0.2">
      <c r="C54" s="269" t="str">
        <f>IF(ISBLANK(H54),"",INDEX('1k - Výsledková listina'!M:M,MATCH(H54,'1k - Výsledková listina'!V:V,0),))</f>
        <v/>
      </c>
      <c r="D54" s="270"/>
      <c r="E54" s="271" t="str">
        <f>IF(ISBLANK(H54),"",INDEX('1k - Výsledková listina'!W:W,MATCH(H54,'1k - Výsledková listina'!V:V,0),))</f>
        <v/>
      </c>
      <c r="F54" s="272"/>
      <c r="G54" s="273"/>
      <c r="H54" s="217"/>
      <c r="I54" s="274"/>
      <c r="J54" s="275"/>
      <c r="K54" s="275"/>
      <c r="L54" s="275"/>
      <c r="M54" s="276"/>
      <c r="N54" s="216"/>
    </row>
    <row r="55" spans="3:14" hidden="1" outlineLevel="1" x14ac:dyDescent="0.2">
      <c r="C55" s="269" t="str">
        <f>IF(ISBLANK(H55),"",INDEX('1k - Výsledková listina'!M:M,MATCH(H55,'1k - Výsledková listina'!V:V,0),))</f>
        <v/>
      </c>
      <c r="D55" s="270"/>
      <c r="E55" s="271" t="str">
        <f>IF(ISBLANK(H55),"",INDEX('1k - Výsledková listina'!W:W,MATCH(H55,'1k - Výsledková listina'!V:V,0),))</f>
        <v/>
      </c>
      <c r="F55" s="272"/>
      <c r="G55" s="273"/>
      <c r="H55" s="217"/>
      <c r="I55" s="274"/>
      <c r="J55" s="275"/>
      <c r="K55" s="275"/>
      <c r="L55" s="275"/>
      <c r="M55" s="276"/>
      <c r="N55" s="216"/>
    </row>
    <row r="56" spans="3:14" hidden="1" outlineLevel="1" x14ac:dyDescent="0.2">
      <c r="C56" s="269" t="str">
        <f>IF(ISBLANK(H56),"",INDEX('1k - Výsledková listina'!M:M,MATCH(H56,'1k - Výsledková listina'!V:V,0),))</f>
        <v/>
      </c>
      <c r="D56" s="270"/>
      <c r="E56" s="271" t="str">
        <f>IF(ISBLANK(H56),"",INDEX('1k - Výsledková listina'!W:W,MATCH(H56,'1k - Výsledková listina'!V:V,0),))</f>
        <v/>
      </c>
      <c r="F56" s="272"/>
      <c r="G56" s="273"/>
      <c r="H56" s="217"/>
      <c r="I56" s="274"/>
      <c r="J56" s="275"/>
      <c r="K56" s="275"/>
      <c r="L56" s="275"/>
      <c r="M56" s="276"/>
      <c r="N56" s="216"/>
    </row>
    <row r="57" spans="3:14" hidden="1" outlineLevel="1" x14ac:dyDescent="0.2">
      <c r="C57" s="269" t="str">
        <f>IF(ISBLANK(H57),"",INDEX('1k - Výsledková listina'!M:M,MATCH(H57,'1k - Výsledková listina'!V:V,0),))</f>
        <v/>
      </c>
      <c r="D57" s="270"/>
      <c r="E57" s="271" t="str">
        <f>IF(ISBLANK(H57),"",INDEX('1k - Výsledková listina'!W:W,MATCH(H57,'1k - Výsledková listina'!V:V,0),))</f>
        <v/>
      </c>
      <c r="F57" s="272"/>
      <c r="G57" s="273"/>
      <c r="H57" s="217"/>
      <c r="I57" s="274"/>
      <c r="J57" s="275"/>
      <c r="K57" s="275"/>
      <c r="L57" s="275"/>
      <c r="M57" s="276"/>
      <c r="N57" s="216"/>
    </row>
    <row r="58" spans="3:14" hidden="1" outlineLevel="1" x14ac:dyDescent="0.2">
      <c r="C58" s="269" t="str">
        <f>IF(ISBLANK(H58),"",INDEX('1k - Výsledková listina'!M:M,MATCH(H58,'1k - Výsledková listina'!V:V,0),))</f>
        <v/>
      </c>
      <c r="D58" s="270"/>
      <c r="E58" s="271" t="str">
        <f>IF(ISBLANK(H58),"",INDEX('1k - Výsledková listina'!W:W,MATCH(H58,'1k - Výsledková listina'!V:V,0),))</f>
        <v/>
      </c>
      <c r="F58" s="272"/>
      <c r="G58" s="273"/>
      <c r="H58" s="217"/>
      <c r="I58" s="274"/>
      <c r="J58" s="275"/>
      <c r="K58" s="275"/>
      <c r="L58" s="275"/>
      <c r="M58" s="276"/>
      <c r="N58" s="216"/>
    </row>
    <row r="59" spans="3:14" hidden="1" outlineLevel="1" x14ac:dyDescent="0.2">
      <c r="C59" s="269" t="str">
        <f>IF(ISBLANK(H59),"",INDEX('1k - Výsledková listina'!M:M,MATCH(H59,'1k - Výsledková listina'!V:V,0),))</f>
        <v/>
      </c>
      <c r="D59" s="270"/>
      <c r="E59" s="271" t="str">
        <f>IF(ISBLANK(H59),"",INDEX('1k - Výsledková listina'!W:W,MATCH(H59,'1k - Výsledková listina'!V:V,0),))</f>
        <v/>
      </c>
      <c r="F59" s="272"/>
      <c r="G59" s="273"/>
      <c r="H59" s="217"/>
      <c r="I59" s="274"/>
      <c r="J59" s="275"/>
      <c r="K59" s="275"/>
      <c r="L59" s="275"/>
      <c r="M59" s="276"/>
      <c r="N59" s="216"/>
    </row>
    <row r="60" spans="3:14" hidden="1" outlineLevel="1" x14ac:dyDescent="0.2">
      <c r="C60" s="269" t="str">
        <f>IF(ISBLANK(H60),"",INDEX('1k - Výsledková listina'!M:M,MATCH(H60,'1k - Výsledková listina'!V:V,0),))</f>
        <v/>
      </c>
      <c r="D60" s="270"/>
      <c r="E60" s="271" t="str">
        <f>IF(ISBLANK(H60),"",INDEX('1k - Výsledková listina'!W:W,MATCH(H60,'1k - Výsledková listina'!V:V,0),))</f>
        <v/>
      </c>
      <c r="F60" s="272"/>
      <c r="G60" s="273"/>
      <c r="H60" s="217"/>
      <c r="I60" s="274"/>
      <c r="J60" s="275"/>
      <c r="K60" s="275"/>
      <c r="L60" s="275"/>
      <c r="M60" s="276"/>
      <c r="N60" s="216"/>
    </row>
    <row r="61" spans="3:14" hidden="1" outlineLevel="1" x14ac:dyDescent="0.2">
      <c r="C61" s="269" t="str">
        <f>IF(ISBLANK(H61),"",INDEX('1k - Výsledková listina'!M:M,MATCH(H61,'1k - Výsledková listina'!V:V,0),))</f>
        <v/>
      </c>
      <c r="D61" s="270"/>
      <c r="E61" s="271" t="str">
        <f>IF(ISBLANK(H61),"",INDEX('1k - Výsledková listina'!W:W,MATCH(H61,'1k - Výsledková listina'!V:V,0),))</f>
        <v/>
      </c>
      <c r="F61" s="272"/>
      <c r="G61" s="273"/>
      <c r="H61" s="217"/>
      <c r="I61" s="274"/>
      <c r="J61" s="275"/>
      <c r="K61" s="275"/>
      <c r="L61" s="275"/>
      <c r="M61" s="276"/>
      <c r="N61" s="216"/>
    </row>
    <row r="62" spans="3:14" hidden="1" outlineLevel="1" x14ac:dyDescent="0.2">
      <c r="C62" s="269" t="str">
        <f>IF(ISBLANK(H62),"",INDEX('1k - Výsledková listina'!M:M,MATCH(H62,'1k - Výsledková listina'!V:V,0),))</f>
        <v/>
      </c>
      <c r="D62" s="270"/>
      <c r="E62" s="271" t="str">
        <f>IF(ISBLANK(H62),"",INDEX('1k - Výsledková listina'!W:W,MATCH(H62,'1k - Výsledková listina'!V:V,0),))</f>
        <v/>
      </c>
      <c r="F62" s="272"/>
      <c r="G62" s="273"/>
      <c r="H62" s="217"/>
      <c r="I62" s="274"/>
      <c r="J62" s="275"/>
      <c r="K62" s="275"/>
      <c r="L62" s="275"/>
      <c r="M62" s="276"/>
      <c r="N62" s="216"/>
    </row>
    <row r="63" spans="3:14" hidden="1" outlineLevel="1" x14ac:dyDescent="0.2">
      <c r="C63" s="269" t="str">
        <f>IF(ISBLANK(H63),"",INDEX('1k - Výsledková listina'!M:M,MATCH(H63,'1k - Výsledková listina'!V:V,0),))</f>
        <v/>
      </c>
      <c r="D63" s="270"/>
      <c r="E63" s="271" t="str">
        <f>IF(ISBLANK(H63),"",INDEX('1k - Výsledková listina'!W:W,MATCH(H63,'1k - Výsledková listina'!V:V,0),))</f>
        <v/>
      </c>
      <c r="F63" s="272"/>
      <c r="G63" s="273"/>
      <c r="H63" s="217"/>
      <c r="I63" s="274"/>
      <c r="J63" s="275"/>
      <c r="K63" s="275"/>
      <c r="L63" s="275"/>
      <c r="M63" s="276"/>
      <c r="N63" s="216"/>
    </row>
    <row r="64" spans="3:14" hidden="1" outlineLevel="1" x14ac:dyDescent="0.2">
      <c r="C64" s="269" t="str">
        <f>IF(ISBLANK(H64),"",INDEX('1k - Výsledková listina'!M:M,MATCH(H64,'1k - Výsledková listina'!V:V,0),))</f>
        <v/>
      </c>
      <c r="D64" s="270"/>
      <c r="E64" s="271" t="str">
        <f>IF(ISBLANK(H64),"",INDEX('1k - Výsledková listina'!W:W,MATCH(H64,'1k - Výsledková listina'!V:V,0),))</f>
        <v/>
      </c>
      <c r="F64" s="272"/>
      <c r="G64" s="273"/>
      <c r="H64" s="217"/>
      <c r="I64" s="274"/>
      <c r="J64" s="275"/>
      <c r="K64" s="275"/>
      <c r="L64" s="275"/>
      <c r="M64" s="276"/>
      <c r="N64" s="216"/>
    </row>
    <row r="65" spans="1:14" hidden="1" outlineLevel="1" x14ac:dyDescent="0.2">
      <c r="C65" s="269" t="str">
        <f>IF(ISBLANK(H65),"",INDEX('1k - Výsledková listina'!M:M,MATCH(H65,'1k - Výsledková listina'!V:V,0),))</f>
        <v/>
      </c>
      <c r="D65" s="270"/>
      <c r="E65" s="271" t="str">
        <f>IF(ISBLANK(H65),"",INDEX('1k - Výsledková listina'!W:W,MATCH(H65,'1k - Výsledková listina'!V:V,0),))</f>
        <v/>
      </c>
      <c r="F65" s="272"/>
      <c r="G65" s="273"/>
      <c r="H65" s="217"/>
      <c r="I65" s="274"/>
      <c r="J65" s="275"/>
      <c r="K65" s="275"/>
      <c r="L65" s="275"/>
      <c r="M65" s="276"/>
      <c r="N65" s="216"/>
    </row>
    <row r="66" spans="1:14" hidden="1" outlineLevel="1" x14ac:dyDescent="0.2">
      <c r="C66" s="269" t="str">
        <f>IF(ISBLANK(H66),"",INDEX('1k - Výsledková listina'!M:M,MATCH(H66,'1k - Výsledková listina'!V:V,0),))</f>
        <v/>
      </c>
      <c r="D66" s="270"/>
      <c r="E66" s="271" t="str">
        <f>IF(ISBLANK(H66),"",INDEX('1k - Výsledková listina'!W:W,MATCH(H66,'1k - Výsledková listina'!V:V,0),))</f>
        <v/>
      </c>
      <c r="F66" s="272"/>
      <c r="G66" s="273"/>
      <c r="H66" s="217"/>
      <c r="I66" s="274"/>
      <c r="J66" s="275"/>
      <c r="K66" s="275"/>
      <c r="L66" s="275"/>
      <c r="M66" s="276"/>
      <c r="N66" s="216"/>
    </row>
    <row r="67" spans="1:14" collapsed="1" x14ac:dyDescent="0.2"/>
    <row r="70" spans="1:14" ht="18" x14ac:dyDescent="0.2">
      <c r="A70" s="282" t="s">
        <v>80</v>
      </c>
      <c r="B70" s="282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</row>
    <row r="71" spans="1:14" x14ac:dyDescent="0.2">
      <c r="C71" s="121" t="s">
        <v>81</v>
      </c>
      <c r="D71" s="278" t="s">
        <v>57</v>
      </c>
      <c r="E71" s="280"/>
      <c r="F71" s="278" t="s">
        <v>77</v>
      </c>
      <c r="G71" s="279"/>
      <c r="H71" s="280"/>
      <c r="I71" s="278" t="s">
        <v>78</v>
      </c>
      <c r="J71" s="279"/>
      <c r="K71" s="279"/>
      <c r="L71" s="279"/>
      <c r="M71" s="280"/>
      <c r="N71" s="111" t="s">
        <v>79</v>
      </c>
    </row>
    <row r="72" spans="1:14" x14ac:dyDescent="0.2">
      <c r="C72" s="218"/>
      <c r="D72" s="301"/>
      <c r="E72" s="303" t="s">
        <v>82</v>
      </c>
      <c r="F72" s="301"/>
      <c r="G72" s="302"/>
      <c r="H72" s="303"/>
      <c r="I72" s="301"/>
      <c r="J72" s="302"/>
      <c r="K72" s="302"/>
      <c r="L72" s="302"/>
      <c r="M72" s="303"/>
      <c r="N72" s="219"/>
    </row>
    <row r="73" spans="1:14" x14ac:dyDescent="0.2">
      <c r="C73" s="218"/>
      <c r="D73" s="301"/>
      <c r="E73" s="303" t="s">
        <v>82</v>
      </c>
      <c r="F73" s="301"/>
      <c r="G73" s="302"/>
      <c r="H73" s="303"/>
      <c r="I73" s="301"/>
      <c r="J73" s="302"/>
      <c r="K73" s="302"/>
      <c r="L73" s="302"/>
      <c r="M73" s="303"/>
      <c r="N73" s="219"/>
    </row>
    <row r="74" spans="1:14" x14ac:dyDescent="0.2">
      <c r="C74" s="218"/>
      <c r="D74" s="301"/>
      <c r="E74" s="303" t="s">
        <v>82</v>
      </c>
      <c r="F74" s="301"/>
      <c r="G74" s="302"/>
      <c r="H74" s="303"/>
      <c r="I74" s="301"/>
      <c r="J74" s="302"/>
      <c r="K74" s="302"/>
      <c r="L74" s="302"/>
      <c r="M74" s="303"/>
      <c r="N74" s="219"/>
    </row>
    <row r="75" spans="1:14" x14ac:dyDescent="0.2">
      <c r="C75" s="218"/>
      <c r="D75" s="301"/>
      <c r="E75" s="303" t="s">
        <v>82</v>
      </c>
      <c r="F75" s="301"/>
      <c r="G75" s="302"/>
      <c r="H75" s="303"/>
      <c r="I75" s="301"/>
      <c r="J75" s="302"/>
      <c r="K75" s="302"/>
      <c r="L75" s="302"/>
      <c r="M75" s="303"/>
      <c r="N75" s="219"/>
    </row>
    <row r="76" spans="1:14" x14ac:dyDescent="0.2">
      <c r="C76" s="218"/>
      <c r="D76" s="301"/>
      <c r="E76" s="303" t="s">
        <v>82</v>
      </c>
      <c r="F76" s="301"/>
      <c r="G76" s="302"/>
      <c r="H76" s="303"/>
      <c r="I76" s="301"/>
      <c r="J76" s="302"/>
      <c r="K76" s="302"/>
      <c r="L76" s="302"/>
      <c r="M76" s="303"/>
      <c r="N76" s="219"/>
    </row>
    <row r="77" spans="1:14" x14ac:dyDescent="0.2">
      <c r="C77" s="218"/>
      <c r="D77" s="301"/>
      <c r="E77" s="303" t="s">
        <v>82</v>
      </c>
      <c r="F77" s="301"/>
      <c r="G77" s="302"/>
      <c r="H77" s="303"/>
      <c r="I77" s="301"/>
      <c r="J77" s="302"/>
      <c r="K77" s="302"/>
      <c r="L77" s="302"/>
      <c r="M77" s="303"/>
      <c r="N77" s="219"/>
    </row>
  </sheetData>
  <sheetProtection sheet="1" formatCells="0" formatColumns="0" formatRows="0" selectLockedCells="1" sort="0" autoFilter="0"/>
  <mergeCells count="174">
    <mergeCell ref="D74:E74"/>
    <mergeCell ref="F74:H74"/>
    <mergeCell ref="I74:M74"/>
    <mergeCell ref="I26:M26"/>
    <mergeCell ref="C32:D32"/>
    <mergeCell ref="E28:G28"/>
    <mergeCell ref="E31:G31"/>
    <mergeCell ref="D73:E73"/>
    <mergeCell ref="F73:H73"/>
    <mergeCell ref="I73:M73"/>
    <mergeCell ref="A70:N70"/>
    <mergeCell ref="D71:E71"/>
    <mergeCell ref="F71:H71"/>
    <mergeCell ref="I71:M71"/>
    <mergeCell ref="D72:E72"/>
    <mergeCell ref="F72:H72"/>
    <mergeCell ref="I72:M72"/>
    <mergeCell ref="C31:D31"/>
    <mergeCell ref="C40:D40"/>
    <mergeCell ref="C37:D37"/>
    <mergeCell ref="C38:D38"/>
    <mergeCell ref="C39:D39"/>
    <mergeCell ref="C43:D43"/>
    <mergeCell ref="C48:D48"/>
    <mergeCell ref="I75:M75"/>
    <mergeCell ref="D77:E77"/>
    <mergeCell ref="F77:H77"/>
    <mergeCell ref="I77:M77"/>
    <mergeCell ref="D75:E75"/>
    <mergeCell ref="F75:H75"/>
    <mergeCell ref="F76:H76"/>
    <mergeCell ref="I76:M76"/>
    <mergeCell ref="D76:E76"/>
    <mergeCell ref="I41:M41"/>
    <mergeCell ref="I42:M42"/>
    <mergeCell ref="E53:G53"/>
    <mergeCell ref="I50:M50"/>
    <mergeCell ref="I53:M53"/>
    <mergeCell ref="I49:M49"/>
    <mergeCell ref="I43:M43"/>
    <mergeCell ref="I46:M46"/>
    <mergeCell ref="I47:M47"/>
    <mergeCell ref="I48:M48"/>
    <mergeCell ref="A1:N1"/>
    <mergeCell ref="C2:D2"/>
    <mergeCell ref="C3:D3"/>
    <mergeCell ref="C5:D5"/>
    <mergeCell ref="C6:D6"/>
    <mergeCell ref="K8:L8"/>
    <mergeCell ref="M8:N8"/>
    <mergeCell ref="E10:H10"/>
    <mergeCell ref="D15:G15"/>
    <mergeCell ref="A10:B10"/>
    <mergeCell ref="C7:E7"/>
    <mergeCell ref="E8:H9"/>
    <mergeCell ref="I8:J8"/>
    <mergeCell ref="C8:D8"/>
    <mergeCell ref="E13:H13"/>
    <mergeCell ref="E14:H14"/>
    <mergeCell ref="E5:H5"/>
    <mergeCell ref="E6:H6"/>
    <mergeCell ref="E2:H2"/>
    <mergeCell ref="A8:A9"/>
    <mergeCell ref="B8:B9"/>
    <mergeCell ref="E11:H11"/>
    <mergeCell ref="I27:M27"/>
    <mergeCell ref="I31:M31"/>
    <mergeCell ref="E30:G30"/>
    <mergeCell ref="E26:G26"/>
    <mergeCell ref="I28:M28"/>
    <mergeCell ref="I29:M29"/>
    <mergeCell ref="I30:M30"/>
    <mergeCell ref="I40:M40"/>
    <mergeCell ref="I33:M33"/>
    <mergeCell ref="I34:M34"/>
    <mergeCell ref="I39:M39"/>
    <mergeCell ref="I35:M35"/>
    <mergeCell ref="I36:M36"/>
    <mergeCell ref="I37:M37"/>
    <mergeCell ref="I38:M38"/>
    <mergeCell ref="E40:G40"/>
    <mergeCell ref="E37:G37"/>
    <mergeCell ref="E38:G38"/>
    <mergeCell ref="E39:G39"/>
    <mergeCell ref="E23:G23"/>
    <mergeCell ref="A20:N20"/>
    <mergeCell ref="A21:N21"/>
    <mergeCell ref="M22:N22"/>
    <mergeCell ref="E24:G24"/>
    <mergeCell ref="I23:M23"/>
    <mergeCell ref="C23:D23"/>
    <mergeCell ref="E12:H12"/>
    <mergeCell ref="E46:G46"/>
    <mergeCell ref="C25:D25"/>
    <mergeCell ref="I24:M24"/>
    <mergeCell ref="C24:D24"/>
    <mergeCell ref="E25:G25"/>
    <mergeCell ref="I25:M25"/>
    <mergeCell ref="I32:M32"/>
    <mergeCell ref="C36:D36"/>
    <mergeCell ref="E36:G36"/>
    <mergeCell ref="E32:G32"/>
    <mergeCell ref="E34:G34"/>
    <mergeCell ref="E35:G35"/>
    <mergeCell ref="C35:D35"/>
    <mergeCell ref="C33:D33"/>
    <mergeCell ref="E33:G33"/>
    <mergeCell ref="C34:D34"/>
    <mergeCell ref="C27:D27"/>
    <mergeCell ref="C29:D29"/>
    <mergeCell ref="C30:D30"/>
    <mergeCell ref="C26:D26"/>
    <mergeCell ref="C28:D28"/>
    <mergeCell ref="E58:G58"/>
    <mergeCell ref="C41:D41"/>
    <mergeCell ref="E41:G41"/>
    <mergeCell ref="C42:D42"/>
    <mergeCell ref="E42:G42"/>
    <mergeCell ref="C47:D47"/>
    <mergeCell ref="E47:G47"/>
    <mergeCell ref="E43:G43"/>
    <mergeCell ref="C46:D46"/>
    <mergeCell ref="E27:G27"/>
    <mergeCell ref="E29:G29"/>
    <mergeCell ref="E48:G48"/>
    <mergeCell ref="C50:D50"/>
    <mergeCell ref="E50:G50"/>
    <mergeCell ref="C49:D49"/>
    <mergeCell ref="E49:G49"/>
    <mergeCell ref="I54:M54"/>
    <mergeCell ref="C51:D51"/>
    <mergeCell ref="E51:G51"/>
    <mergeCell ref="C52:D52"/>
    <mergeCell ref="E52:G52"/>
    <mergeCell ref="I51:M51"/>
    <mergeCell ref="I52:M52"/>
    <mergeCell ref="C53:D53"/>
    <mergeCell ref="C54:D54"/>
    <mergeCell ref="C60:D60"/>
    <mergeCell ref="E60:G60"/>
    <mergeCell ref="E61:G61"/>
    <mergeCell ref="E54:G54"/>
    <mergeCell ref="I59:M59"/>
    <mergeCell ref="I60:M60"/>
    <mergeCell ref="I62:M62"/>
    <mergeCell ref="C62:D62"/>
    <mergeCell ref="E62:G62"/>
    <mergeCell ref="C61:D61"/>
    <mergeCell ref="C59:D59"/>
    <mergeCell ref="E59:G59"/>
    <mergeCell ref="I61:M61"/>
    <mergeCell ref="I57:M57"/>
    <mergeCell ref="I58:M58"/>
    <mergeCell ref="C55:D55"/>
    <mergeCell ref="E55:G55"/>
    <mergeCell ref="C56:D56"/>
    <mergeCell ref="E56:G56"/>
    <mergeCell ref="I55:M55"/>
    <mergeCell ref="I56:M56"/>
    <mergeCell ref="C57:D57"/>
    <mergeCell ref="E57:G57"/>
    <mergeCell ref="C58:D58"/>
    <mergeCell ref="C66:D66"/>
    <mergeCell ref="E66:G66"/>
    <mergeCell ref="I65:M65"/>
    <mergeCell ref="I66:M66"/>
    <mergeCell ref="C65:D65"/>
    <mergeCell ref="E65:G65"/>
    <mergeCell ref="C63:D63"/>
    <mergeCell ref="E63:G63"/>
    <mergeCell ref="C64:D64"/>
    <mergeCell ref="E64:G64"/>
    <mergeCell ref="I63:M63"/>
    <mergeCell ref="I64:M64"/>
  </mergeCells>
  <phoneticPr fontId="0" type="noConversion"/>
  <conditionalFormatting sqref="N24:N43 N47:N66">
    <cfRule type="cellIs" dxfId="175" priority="2" stopIfTrue="1" operator="equal">
      <formula>"žlutá karta"</formula>
    </cfRule>
    <cfRule type="cellIs" dxfId="174" priority="3" stopIfTrue="1" operator="equal">
      <formula>"diskvalifikace"</formula>
    </cfRule>
  </conditionalFormatting>
  <conditionalFormatting sqref="E2 D4 F4 E5:H6 H24:N43 H47:N66 C72:N77">
    <cfRule type="containsBlanks" dxfId="173" priority="4" stopIfTrue="1">
      <formula>LEN(TRIM(C2))=0</formula>
    </cfRule>
  </conditionalFormatting>
  <dataValidations count="4">
    <dataValidation type="list" allowBlank="1" showInputMessage="1" showErrorMessage="1" sqref="N47:N66 N24:N43">
      <formula1>"napomenutí,žlutá karta,diskvalifikace,+1,+5"</formula1>
    </dataValidation>
    <dataValidation type="list" allowBlank="1" showInputMessage="1" showErrorMessage="1" sqref="C24:D43 C47:D66">
      <formula1>zavodnik1</formula1>
    </dataValidation>
    <dataValidation type="list" allowBlank="1" showInputMessage="1" showErrorMessage="1" sqref="N72:N77">
      <formula1>"žlutá karta,diskvalifikace"</formula1>
    </dataValidation>
    <dataValidation allowBlank="1" showInputMessage="1" showErrorMessage="1" sqref="D72:E77"/>
  </dataValidations>
  <printOptions horizontalCentered="1"/>
  <pageMargins left="0.35433070866141736" right="0.35433070866141736" top="0.62992125984251968" bottom="0.6692913385826772" header="0.39370078740157483" footer="0.31496062992125984"/>
  <pageSetup paperSize="9" scale="76" orientation="portrait" r:id="rId1"/>
  <headerFooter alignWithMargins="0">
    <oddFooter>&amp;CStránka &amp;P z  &amp;N&amp;R&amp;F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>
    <pageSetUpPr fitToPage="1"/>
  </sheetPr>
  <dimension ref="A1:AC20"/>
  <sheetViews>
    <sheetView showGridLines="0" view="pageBreakPreview" topLeftCell="A3" zoomScale="80" zoomScaleNormal="80" zoomScaleSheetLayoutView="80" workbookViewId="0">
      <pane xSplit="1" ySplit="3" topLeftCell="C6" activePane="bottomRight" state="frozen"/>
      <selection activeCell="A3" sqref="A3:A4"/>
      <selection pane="topRight" activeCell="A3" sqref="A3:A4"/>
      <selection pane="bottomLeft" activeCell="A3" sqref="A3:A4"/>
      <selection pane="bottomRight" activeCell="A3" sqref="A3:A4"/>
    </sheetView>
  </sheetViews>
  <sheetFormatPr defaultColWidth="5.28515625" defaultRowHeight="15.75" x14ac:dyDescent="0.25"/>
  <cols>
    <col min="1" max="1" width="6.42578125" style="8" customWidth="1"/>
    <col min="2" max="2" width="25.7109375" style="13" customWidth="1"/>
    <col min="3" max="3" width="30.7109375" style="13" customWidth="1"/>
    <col min="4" max="4" width="10.7109375" style="10" customWidth="1"/>
    <col min="5" max="5" width="4" style="15" hidden="1" customWidth="1"/>
    <col min="6" max="6" width="4" style="15" customWidth="1"/>
    <col min="7" max="7" width="6.7109375" style="5" customWidth="1"/>
    <col min="8" max="8" width="15.7109375" style="11" customWidth="1"/>
    <col min="9" max="9" width="25.7109375" style="13" customWidth="1"/>
    <col min="10" max="10" width="30.7109375" style="13" customWidth="1"/>
    <col min="11" max="11" width="10.7109375" style="10" customWidth="1"/>
    <col min="12" max="12" width="4" style="11" hidden="1" customWidth="1"/>
    <col min="13" max="13" width="4" style="11" customWidth="1"/>
    <col min="14" max="14" width="6.7109375" style="5" customWidth="1"/>
    <col min="15" max="15" width="15.7109375" style="11" customWidth="1"/>
    <col min="16" max="16" width="25.7109375" style="13" customWidth="1"/>
    <col min="17" max="17" width="30.7109375" style="13" customWidth="1"/>
    <col min="18" max="18" width="10.7109375" style="10" customWidth="1"/>
    <col min="19" max="19" width="4" style="11" hidden="1" customWidth="1"/>
    <col min="20" max="20" width="4" style="11" customWidth="1"/>
    <col min="21" max="21" width="6.7109375" style="5" customWidth="1"/>
    <col min="22" max="22" width="15.7109375" style="11" customWidth="1"/>
    <col min="23" max="23" width="25.7109375" style="13" customWidth="1"/>
    <col min="24" max="24" width="30.7109375" style="13" customWidth="1"/>
    <col min="25" max="25" width="10.7109375" style="10" customWidth="1"/>
    <col min="26" max="26" width="4" style="11" hidden="1" customWidth="1"/>
    <col min="27" max="27" width="4" style="11" customWidth="1"/>
    <col min="28" max="28" width="6.7109375" style="5" customWidth="1"/>
    <col min="29" max="29" width="15.7109375" style="11" customWidth="1"/>
    <col min="30" max="16384" width="5.28515625" style="11"/>
  </cols>
  <sheetData>
    <row r="1" spans="1:29" s="27" customFormat="1" x14ac:dyDescent="0.25">
      <c r="A1" s="81"/>
      <c r="B1" s="360" t="str">
        <f>CONCATENATE('3k - Základní list'!$E$3)</f>
        <v>1. liga</v>
      </c>
      <c r="C1" s="360"/>
      <c r="D1" s="360"/>
      <c r="E1" s="360"/>
      <c r="F1" s="360"/>
      <c r="G1" s="360"/>
      <c r="H1" s="360"/>
      <c r="I1" s="360" t="str">
        <f>CONCATENATE('3k - Základní list'!$E$3)</f>
        <v>1. liga</v>
      </c>
      <c r="J1" s="360"/>
      <c r="K1" s="360"/>
      <c r="L1" s="360"/>
      <c r="M1" s="360"/>
      <c r="N1" s="360"/>
      <c r="O1" s="360"/>
      <c r="P1" s="360" t="str">
        <f>CONCATENATE('3k - Základní list'!$E$3)</f>
        <v>1. liga</v>
      </c>
      <c r="Q1" s="360"/>
      <c r="R1" s="360"/>
      <c r="S1" s="360"/>
      <c r="T1" s="360"/>
      <c r="U1" s="360"/>
      <c r="V1" s="360"/>
      <c r="W1" s="360" t="str">
        <f>CONCATENATE('3k - Základní list'!$E$3)</f>
        <v>1. liga</v>
      </c>
      <c r="X1" s="360"/>
      <c r="Y1" s="360"/>
      <c r="Z1" s="360"/>
      <c r="AA1" s="360"/>
      <c r="AB1" s="360"/>
      <c r="AC1" s="360"/>
    </row>
    <row r="2" spans="1:29" s="83" customFormat="1" ht="13.5" thickBot="1" x14ac:dyDescent="0.25">
      <c r="A2" s="82"/>
      <c r="B2" s="361" t="str">
        <f>CONCATENATE('3k - Základní list'!$F$4)</f>
        <v/>
      </c>
      <c r="C2" s="361"/>
      <c r="D2" s="361"/>
      <c r="E2" s="361"/>
      <c r="F2" s="361"/>
      <c r="G2" s="361"/>
      <c r="H2" s="361"/>
      <c r="I2" s="361" t="str">
        <f>CONCATENATE('3k - Základní list'!$F$4)</f>
        <v/>
      </c>
      <c r="J2" s="361"/>
      <c r="K2" s="361"/>
      <c r="L2" s="361"/>
      <c r="M2" s="361"/>
      <c r="N2" s="361"/>
      <c r="O2" s="361"/>
      <c r="P2" s="361" t="str">
        <f>CONCATENATE('3k - Základní list'!$F$4)</f>
        <v/>
      </c>
      <c r="Q2" s="361"/>
      <c r="R2" s="361"/>
      <c r="S2" s="361"/>
      <c r="T2" s="361"/>
      <c r="U2" s="361"/>
      <c r="V2" s="361"/>
      <c r="W2" s="361" t="str">
        <f>CONCATENATE('3k - Základní list'!$F$4)</f>
        <v/>
      </c>
      <c r="X2" s="361"/>
      <c r="Y2" s="361"/>
      <c r="Z2" s="361"/>
      <c r="AA2" s="361"/>
      <c r="AB2" s="361"/>
      <c r="AC2" s="361"/>
    </row>
    <row r="3" spans="1:29" ht="16.5" customHeight="1" x14ac:dyDescent="0.25">
      <c r="A3" s="376" t="s">
        <v>12</v>
      </c>
      <c r="B3" s="370" t="s">
        <v>21</v>
      </c>
      <c r="C3" s="371"/>
      <c r="D3" s="371"/>
      <c r="E3" s="371"/>
      <c r="F3" s="371"/>
      <c r="G3" s="371"/>
      <c r="H3" s="372"/>
      <c r="I3" s="370" t="s">
        <v>21</v>
      </c>
      <c r="J3" s="371"/>
      <c r="K3" s="371"/>
      <c r="L3" s="371"/>
      <c r="M3" s="371"/>
      <c r="N3" s="371"/>
      <c r="O3" s="372"/>
      <c r="P3" s="370" t="s">
        <v>21</v>
      </c>
      <c r="Q3" s="371"/>
      <c r="R3" s="371"/>
      <c r="S3" s="371"/>
      <c r="T3" s="371"/>
      <c r="U3" s="371"/>
      <c r="V3" s="372"/>
      <c r="W3" s="370" t="s">
        <v>21</v>
      </c>
      <c r="X3" s="371"/>
      <c r="Y3" s="371"/>
      <c r="Z3" s="371"/>
      <c r="AA3" s="371"/>
      <c r="AB3" s="371"/>
      <c r="AC3" s="372"/>
    </row>
    <row r="4" spans="1:29" s="5" customFormat="1" ht="16.5" customHeight="1" thickBot="1" x14ac:dyDescent="0.3">
      <c r="A4" s="377"/>
      <c r="B4" s="373" t="str">
        <f>'3k - 1. závod'!B4:G4</f>
        <v>A</v>
      </c>
      <c r="C4" s="374"/>
      <c r="D4" s="374"/>
      <c r="E4" s="374"/>
      <c r="F4" s="374"/>
      <c r="G4" s="374"/>
      <c r="H4" s="375"/>
      <c r="I4" s="373" t="str">
        <f>'3k - 1. závod'!I4:N4</f>
        <v>B</v>
      </c>
      <c r="J4" s="374"/>
      <c r="K4" s="374"/>
      <c r="L4" s="374"/>
      <c r="M4" s="374"/>
      <c r="N4" s="374"/>
      <c r="O4" s="375"/>
      <c r="P4" s="373" t="str">
        <f>'3k - 1. závod'!P4:U4</f>
        <v>C</v>
      </c>
      <c r="Q4" s="374"/>
      <c r="R4" s="374"/>
      <c r="S4" s="374"/>
      <c r="T4" s="374"/>
      <c r="U4" s="374"/>
      <c r="V4" s="375"/>
      <c r="W4" s="373" t="str">
        <f>'3k - 1. závod'!W4:AB4</f>
        <v>D</v>
      </c>
      <c r="X4" s="374"/>
      <c r="Y4" s="374"/>
      <c r="Z4" s="374"/>
      <c r="AA4" s="374"/>
      <c r="AB4" s="374"/>
      <c r="AC4" s="375"/>
    </row>
    <row r="5" spans="1:29" s="6" customFormat="1" ht="13.5" thickBot="1" x14ac:dyDescent="0.25">
      <c r="A5" s="378"/>
      <c r="B5" s="1" t="s">
        <v>60</v>
      </c>
      <c r="C5" s="1" t="s">
        <v>48</v>
      </c>
      <c r="D5" s="66" t="s">
        <v>13</v>
      </c>
      <c r="E5" s="17" t="s">
        <v>20</v>
      </c>
      <c r="F5" s="17" t="s">
        <v>20</v>
      </c>
      <c r="G5" s="2" t="s">
        <v>14</v>
      </c>
      <c r="H5" s="84" t="s">
        <v>46</v>
      </c>
      <c r="I5" s="1" t="s">
        <v>60</v>
      </c>
      <c r="J5" s="1" t="s">
        <v>48</v>
      </c>
      <c r="K5" s="66" t="s">
        <v>13</v>
      </c>
      <c r="L5" s="17" t="s">
        <v>20</v>
      </c>
      <c r="M5" s="17" t="s">
        <v>20</v>
      </c>
      <c r="N5" s="2" t="s">
        <v>14</v>
      </c>
      <c r="O5" s="84" t="s">
        <v>46</v>
      </c>
      <c r="P5" s="1" t="s">
        <v>60</v>
      </c>
      <c r="Q5" s="1" t="s">
        <v>48</v>
      </c>
      <c r="R5" s="66" t="s">
        <v>13</v>
      </c>
      <c r="S5" s="17" t="s">
        <v>20</v>
      </c>
      <c r="T5" s="17" t="s">
        <v>20</v>
      </c>
      <c r="U5" s="2" t="s">
        <v>14</v>
      </c>
      <c r="V5" s="84" t="s">
        <v>46</v>
      </c>
      <c r="W5" s="1" t="s">
        <v>60</v>
      </c>
      <c r="X5" s="1" t="s">
        <v>48</v>
      </c>
      <c r="Y5" s="66" t="s">
        <v>13</v>
      </c>
      <c r="Z5" s="17" t="s">
        <v>20</v>
      </c>
      <c r="AA5" s="17" t="s">
        <v>20</v>
      </c>
      <c r="AB5" s="2" t="s">
        <v>14</v>
      </c>
      <c r="AC5" s="84" t="s">
        <v>46</v>
      </c>
    </row>
    <row r="6" spans="1:29" s="7" customFormat="1" ht="34.5" customHeight="1" x14ac:dyDescent="0.2">
      <c r="A6" s="3">
        <v>1</v>
      </c>
      <c r="B6" s="16" t="str">
        <f>IF(ISNA(MATCH(CONCATENATE(B$4,$A6),'3k - Výsledková listina'!$V:$V,0)),"",INDEX('3k - Výsledková listina'!$M:$M,MATCH(CONCATENATE(B$4,$A6),'3k - Výsledková listina'!$V:$V,0),1))</f>
        <v/>
      </c>
      <c r="C6" s="47" t="str">
        <f>IF(ISNA(MATCH(CONCATENATE(B$4,$A6),'3k - Výsledková listina'!$V:$V,0)),"",INDEX('3k - Výsledková listina'!$W:$W,MATCH(CONCATENATE(B$4,$A6),'3k - Výsledková listina'!$V:$V,0),1))</f>
        <v/>
      </c>
      <c r="D6" s="221"/>
      <c r="E6" s="224"/>
      <c r="F6" s="223"/>
      <c r="G6" s="48" t="str">
        <f t="shared" ref="G6:G17" si="0">IF(D6="","",RANK(D6,D$6:D$17,0)+(COUNT(D$6:D$17)+1-RANK(D6,D$6:D$17,0)-RANK(D6,D$6:D$17,1))/2+F6)</f>
        <v/>
      </c>
      <c r="H6" s="68"/>
      <c r="I6" s="16" t="str">
        <f>IF(ISNA(MATCH(CONCATENATE(I$4,$A6),'3k - Výsledková listina'!$V:$V,0)),"",INDEX('3k - Výsledková listina'!$M:$M,MATCH(CONCATENATE(I$4,$A6),'3k - Výsledková listina'!$V:$V,0),1))</f>
        <v/>
      </c>
      <c r="J6" s="47" t="str">
        <f>IF(ISNA(MATCH(CONCATENATE(I$4,$A6),'3k - Výsledková listina'!$V:$V,0)),"",INDEX('3k - Výsledková listina'!$W:$W,MATCH(CONCATENATE(I$4,$A6),'3k - Výsledková listina'!$V:$V,0),1))</f>
        <v/>
      </c>
      <c r="K6" s="221"/>
      <c r="L6" s="224"/>
      <c r="M6" s="223"/>
      <c r="N6" s="48" t="str">
        <f t="shared" ref="N6:N17" si="1">IF(K6="","",RANK(K6,K$6:K$17,0)+(COUNT(K$6:K$17)+1-RANK(K6,K$6:K$17,0)-RANK(K6,K$6:K$17,1))/2+M6)</f>
        <v/>
      </c>
      <c r="O6" s="68"/>
      <c r="P6" s="16" t="str">
        <f>IF(ISNA(MATCH(CONCATENATE(P$4,$A6),'3k - Výsledková listina'!$V:$V,0)),"",INDEX('3k - Výsledková listina'!$M:$M,MATCH(CONCATENATE(P$4,$A6),'3k - Výsledková listina'!$V:$V,0),1))</f>
        <v/>
      </c>
      <c r="Q6" s="47" t="str">
        <f>IF(ISNA(MATCH(CONCATENATE(P$4,$A6),'3k - Výsledková listina'!$V:$V,0)),"",INDEX('3k - Výsledková listina'!$W:$W,MATCH(CONCATENATE(P$4,$A6),'3k - Výsledková listina'!$V:$V,0),1))</f>
        <v/>
      </c>
      <c r="R6" s="221"/>
      <c r="S6" s="224"/>
      <c r="T6" s="223"/>
      <c r="U6" s="48" t="str">
        <f t="shared" ref="U6:U17" si="2">IF(R6="","",RANK(R6,R$6:R$17,0)+(COUNT(R$6:R$17)+1-RANK(R6,R$6:R$17,0)-RANK(R6,R$6:R$17,1))/2+T6)</f>
        <v/>
      </c>
      <c r="V6" s="68"/>
      <c r="W6" s="16" t="str">
        <f>IF(ISNA(MATCH(CONCATENATE(W$4,$A6),'3k - Výsledková listina'!$V:$V,0)),"",INDEX('3k - Výsledková listina'!$M:$M,MATCH(CONCATENATE(W$4,$A6),'3k - Výsledková listina'!$V:$V,0),1))</f>
        <v/>
      </c>
      <c r="X6" s="47" t="str">
        <f>IF(ISNA(MATCH(CONCATENATE(W$4,$A6),'3k - Výsledková listina'!$V:$V,0)),"",INDEX('3k - Výsledková listina'!$W:$W,MATCH(CONCATENATE(W$4,$A6),'3k - Výsledková listina'!$V:$V,0),1))</f>
        <v/>
      </c>
      <c r="Y6" s="221"/>
      <c r="Z6" s="224"/>
      <c r="AA6" s="223"/>
      <c r="AB6" s="48" t="str">
        <f t="shared" ref="AB6:AB17" si="3">IF(Y6="","",RANK(Y6,Y$6:Y$17,0)+(COUNT(Y$6:Y$17)+1-RANK(Y6,Y$6:Y$17,0)-RANK(Y6,Y$6:Y$17,1))/2+AA6)</f>
        <v/>
      </c>
      <c r="AC6" s="68"/>
    </row>
    <row r="7" spans="1:29" s="7" customFormat="1" ht="34.5" customHeight="1" x14ac:dyDescent="0.2">
      <c r="A7" s="4">
        <v>2</v>
      </c>
      <c r="B7" s="16" t="str">
        <f>IF(ISNA(MATCH(CONCATENATE(B$4,$A7),'3k - Výsledková listina'!$V:$V,0)),"",INDEX('3k - Výsledková listina'!$M:$M,MATCH(CONCATENATE(B$4,$A7),'3k - Výsledková listina'!$V:$V,0),1))</f>
        <v/>
      </c>
      <c r="C7" s="47" t="str">
        <f>IF(ISNA(MATCH(CONCATENATE(B$4,$A7),'3k - Výsledková listina'!$V:$V,0)),"",INDEX('3k - Výsledková listina'!$W:$W,MATCH(CONCATENATE(B$4,$A7),'3k - Výsledková listina'!$V:$V,0),1))</f>
        <v/>
      </c>
      <c r="D7" s="221"/>
      <c r="E7" s="224"/>
      <c r="F7" s="223"/>
      <c r="G7" s="48" t="str">
        <f t="shared" si="0"/>
        <v/>
      </c>
      <c r="H7" s="69"/>
      <c r="I7" s="16" t="str">
        <f>IF(ISNA(MATCH(CONCATENATE(I$4,$A7),'3k - Výsledková listina'!$V:$V,0)),"",INDEX('3k - Výsledková listina'!$M:$M,MATCH(CONCATENATE(I$4,$A7),'3k - Výsledková listina'!$V:$V,0),1))</f>
        <v/>
      </c>
      <c r="J7" s="47" t="str">
        <f>IF(ISNA(MATCH(CONCATENATE(I$4,$A7),'3k - Výsledková listina'!$V:$V,0)),"",INDEX('3k - Výsledková listina'!$W:$W,MATCH(CONCATENATE(I$4,$A7),'3k - Výsledková listina'!$V:$V,0),1))</f>
        <v/>
      </c>
      <c r="K7" s="221"/>
      <c r="L7" s="224"/>
      <c r="M7" s="223"/>
      <c r="N7" s="48" t="str">
        <f t="shared" si="1"/>
        <v/>
      </c>
      <c r="O7" s="69"/>
      <c r="P7" s="16" t="str">
        <f>IF(ISNA(MATCH(CONCATENATE(P$4,$A7),'3k - Výsledková listina'!$V:$V,0)),"",INDEX('3k - Výsledková listina'!$M:$M,MATCH(CONCATENATE(P$4,$A7),'3k - Výsledková listina'!$V:$V,0),1))</f>
        <v/>
      </c>
      <c r="Q7" s="47" t="str">
        <f>IF(ISNA(MATCH(CONCATENATE(P$4,$A7),'3k - Výsledková listina'!$V:$V,0)),"",INDEX('3k - Výsledková listina'!$W:$W,MATCH(CONCATENATE(P$4,$A7),'3k - Výsledková listina'!$V:$V,0),1))</f>
        <v/>
      </c>
      <c r="R7" s="221"/>
      <c r="S7" s="224"/>
      <c r="T7" s="223"/>
      <c r="U7" s="48" t="str">
        <f t="shared" si="2"/>
        <v/>
      </c>
      <c r="V7" s="69"/>
      <c r="W7" s="16" t="str">
        <f>IF(ISNA(MATCH(CONCATENATE(W$4,$A7),'3k - Výsledková listina'!$V:$V,0)),"",INDEX('3k - Výsledková listina'!$M:$M,MATCH(CONCATENATE(W$4,$A7),'3k - Výsledková listina'!$V:$V,0),1))</f>
        <v/>
      </c>
      <c r="X7" s="47" t="str">
        <f>IF(ISNA(MATCH(CONCATENATE(W$4,$A7),'3k - Výsledková listina'!$V:$V,0)),"",INDEX('3k - Výsledková listina'!$W:$W,MATCH(CONCATENATE(W$4,$A7),'3k - Výsledková listina'!$V:$V,0),1))</f>
        <v/>
      </c>
      <c r="Y7" s="221"/>
      <c r="Z7" s="224"/>
      <c r="AA7" s="223"/>
      <c r="AB7" s="48" t="str">
        <f t="shared" si="3"/>
        <v/>
      </c>
      <c r="AC7" s="69"/>
    </row>
    <row r="8" spans="1:29" s="7" customFormat="1" ht="34.5" customHeight="1" x14ac:dyDescent="0.2">
      <c r="A8" s="4">
        <v>3</v>
      </c>
      <c r="B8" s="16" t="str">
        <f>IF(ISNA(MATCH(CONCATENATE(B$4,$A8),'3k - Výsledková listina'!$V:$V,0)),"",INDEX('3k - Výsledková listina'!$M:$M,MATCH(CONCATENATE(B$4,$A8),'3k - Výsledková listina'!$V:$V,0),1))</f>
        <v/>
      </c>
      <c r="C8" s="47" t="str">
        <f>IF(ISNA(MATCH(CONCATENATE(B$4,$A8),'3k - Výsledková listina'!$V:$V,0)),"",INDEX('3k - Výsledková listina'!$W:$W,MATCH(CONCATENATE(B$4,$A8),'3k - Výsledková listina'!$V:$V,0),1))</f>
        <v/>
      </c>
      <c r="D8" s="221"/>
      <c r="E8" s="224"/>
      <c r="F8" s="223"/>
      <c r="G8" s="48" t="str">
        <f t="shared" si="0"/>
        <v/>
      </c>
      <c r="H8" s="104"/>
      <c r="I8" s="16" t="str">
        <f>IF(ISNA(MATCH(CONCATENATE(I$4,$A8),'3k - Výsledková listina'!$V:$V,0)),"",INDEX('3k - Výsledková listina'!$M:$M,MATCH(CONCATENATE(I$4,$A8),'3k - Výsledková listina'!$V:$V,0),1))</f>
        <v/>
      </c>
      <c r="J8" s="47" t="str">
        <f>IF(ISNA(MATCH(CONCATENATE(I$4,$A8),'3k - Výsledková listina'!$V:$V,0)),"",INDEX('3k - Výsledková listina'!$W:$W,MATCH(CONCATENATE(I$4,$A8),'3k - Výsledková listina'!$V:$V,0),1))</f>
        <v/>
      </c>
      <c r="K8" s="221"/>
      <c r="L8" s="224"/>
      <c r="M8" s="223"/>
      <c r="N8" s="48" t="str">
        <f t="shared" si="1"/>
        <v/>
      </c>
      <c r="O8" s="104"/>
      <c r="P8" s="16" t="str">
        <f>IF(ISNA(MATCH(CONCATENATE(P$4,$A8),'3k - Výsledková listina'!$V:$V,0)),"",INDEX('3k - Výsledková listina'!$M:$M,MATCH(CONCATENATE(P$4,$A8),'3k - Výsledková listina'!$V:$V,0),1))</f>
        <v/>
      </c>
      <c r="Q8" s="47" t="str">
        <f>IF(ISNA(MATCH(CONCATENATE(P$4,$A8),'3k - Výsledková listina'!$V:$V,0)),"",INDEX('3k - Výsledková listina'!$W:$W,MATCH(CONCATENATE(P$4,$A8),'3k - Výsledková listina'!$V:$V,0),1))</f>
        <v/>
      </c>
      <c r="R8" s="221"/>
      <c r="S8" s="224"/>
      <c r="T8" s="223"/>
      <c r="U8" s="48" t="str">
        <f t="shared" si="2"/>
        <v/>
      </c>
      <c r="V8" s="104"/>
      <c r="W8" s="16" t="str">
        <f>IF(ISNA(MATCH(CONCATENATE(W$4,$A8),'3k - Výsledková listina'!$V:$V,0)),"",INDEX('3k - Výsledková listina'!$M:$M,MATCH(CONCATENATE(W$4,$A8),'3k - Výsledková listina'!$V:$V,0),1))</f>
        <v/>
      </c>
      <c r="X8" s="47" t="str">
        <f>IF(ISNA(MATCH(CONCATENATE(W$4,$A8),'3k - Výsledková listina'!$V:$V,0)),"",INDEX('3k - Výsledková listina'!$W:$W,MATCH(CONCATENATE(W$4,$A8),'3k - Výsledková listina'!$V:$V,0),1))</f>
        <v/>
      </c>
      <c r="Y8" s="221"/>
      <c r="Z8" s="224"/>
      <c r="AA8" s="223"/>
      <c r="AB8" s="48" t="str">
        <f t="shared" si="3"/>
        <v/>
      </c>
      <c r="AC8" s="104"/>
    </row>
    <row r="9" spans="1:29" s="7" customFormat="1" ht="34.5" customHeight="1" x14ac:dyDescent="0.2">
      <c r="A9" s="4">
        <v>4</v>
      </c>
      <c r="B9" s="16" t="str">
        <f>IF(ISNA(MATCH(CONCATENATE(B$4,$A9),'3k - Výsledková listina'!$V:$V,0)),"",INDEX('3k - Výsledková listina'!$M:$M,MATCH(CONCATENATE(B$4,$A9),'3k - Výsledková listina'!$V:$V,0),1))</f>
        <v/>
      </c>
      <c r="C9" s="47" t="str">
        <f>IF(ISNA(MATCH(CONCATENATE(B$4,$A9),'3k - Výsledková listina'!$V:$V,0)),"",INDEX('3k - Výsledková listina'!$W:$W,MATCH(CONCATENATE(B$4,$A9),'3k - Výsledková listina'!$V:$V,0),1))</f>
        <v/>
      </c>
      <c r="D9" s="221"/>
      <c r="E9" s="224"/>
      <c r="F9" s="223"/>
      <c r="G9" s="48" t="str">
        <f t="shared" si="0"/>
        <v/>
      </c>
      <c r="H9" s="69"/>
      <c r="I9" s="16" t="str">
        <f>IF(ISNA(MATCH(CONCATENATE(I$4,$A9),'3k - Výsledková listina'!$V:$V,0)),"",INDEX('3k - Výsledková listina'!$M:$M,MATCH(CONCATENATE(I$4,$A9),'3k - Výsledková listina'!$V:$V,0),1))</f>
        <v/>
      </c>
      <c r="J9" s="47" t="str">
        <f>IF(ISNA(MATCH(CONCATENATE(I$4,$A9),'3k - Výsledková listina'!$V:$V,0)),"",INDEX('3k - Výsledková listina'!$W:$W,MATCH(CONCATENATE(I$4,$A9),'3k - Výsledková listina'!$V:$V,0),1))</f>
        <v/>
      </c>
      <c r="K9" s="221"/>
      <c r="L9" s="224"/>
      <c r="M9" s="223"/>
      <c r="N9" s="48" t="str">
        <f t="shared" si="1"/>
        <v/>
      </c>
      <c r="O9" s="69"/>
      <c r="P9" s="16" t="str">
        <f>IF(ISNA(MATCH(CONCATENATE(P$4,$A9),'3k - Výsledková listina'!$V:$V,0)),"",INDEX('3k - Výsledková listina'!$M:$M,MATCH(CONCATENATE(P$4,$A9),'3k - Výsledková listina'!$V:$V,0),1))</f>
        <v/>
      </c>
      <c r="Q9" s="47" t="str">
        <f>IF(ISNA(MATCH(CONCATENATE(P$4,$A9),'3k - Výsledková listina'!$V:$V,0)),"",INDEX('3k - Výsledková listina'!$W:$W,MATCH(CONCATENATE(P$4,$A9),'3k - Výsledková listina'!$V:$V,0),1))</f>
        <v/>
      </c>
      <c r="R9" s="221"/>
      <c r="S9" s="224"/>
      <c r="T9" s="223"/>
      <c r="U9" s="48" t="str">
        <f t="shared" si="2"/>
        <v/>
      </c>
      <c r="V9" s="69"/>
      <c r="W9" s="16" t="str">
        <f>IF(ISNA(MATCH(CONCATENATE(W$4,$A9),'3k - Výsledková listina'!$V:$V,0)),"",INDEX('3k - Výsledková listina'!$M:$M,MATCH(CONCATENATE(W$4,$A9),'3k - Výsledková listina'!$V:$V,0),1))</f>
        <v/>
      </c>
      <c r="X9" s="47" t="str">
        <f>IF(ISNA(MATCH(CONCATENATE(W$4,$A9),'3k - Výsledková listina'!$V:$V,0)),"",INDEX('3k - Výsledková listina'!$W:$W,MATCH(CONCATENATE(W$4,$A9),'3k - Výsledková listina'!$V:$V,0),1))</f>
        <v/>
      </c>
      <c r="Y9" s="221"/>
      <c r="Z9" s="224"/>
      <c r="AA9" s="223"/>
      <c r="AB9" s="48" t="str">
        <f t="shared" si="3"/>
        <v/>
      </c>
      <c r="AC9" s="69"/>
    </row>
    <row r="10" spans="1:29" s="7" customFormat="1" ht="34.5" customHeight="1" x14ac:dyDescent="0.2">
      <c r="A10" s="4">
        <v>5</v>
      </c>
      <c r="B10" s="16" t="str">
        <f>IF(ISNA(MATCH(CONCATENATE(B$4,$A10),'3k - Výsledková listina'!$V:$V,0)),"",INDEX('3k - Výsledková listina'!$M:$M,MATCH(CONCATENATE(B$4,$A10),'3k - Výsledková listina'!$V:$V,0),1))</f>
        <v/>
      </c>
      <c r="C10" s="47" t="str">
        <f>IF(ISNA(MATCH(CONCATENATE(B$4,$A10),'3k - Výsledková listina'!$V:$V,0)),"",INDEX('3k - Výsledková listina'!$W:$W,MATCH(CONCATENATE(B$4,$A10),'3k - Výsledková listina'!$V:$V,0),1))</f>
        <v/>
      </c>
      <c r="D10" s="221"/>
      <c r="E10" s="224"/>
      <c r="F10" s="223"/>
      <c r="G10" s="48" t="str">
        <f t="shared" si="0"/>
        <v/>
      </c>
      <c r="H10" s="69"/>
      <c r="I10" s="16" t="str">
        <f>IF(ISNA(MATCH(CONCATENATE(I$4,$A10),'3k - Výsledková listina'!$V:$V,0)),"",INDEX('3k - Výsledková listina'!$M:$M,MATCH(CONCATENATE(I$4,$A10),'3k - Výsledková listina'!$V:$V,0),1))</f>
        <v/>
      </c>
      <c r="J10" s="47" t="str">
        <f>IF(ISNA(MATCH(CONCATENATE(I$4,$A10),'3k - Výsledková listina'!$V:$V,0)),"",INDEX('3k - Výsledková listina'!$W:$W,MATCH(CONCATENATE(I$4,$A10),'3k - Výsledková listina'!$V:$V,0),1))</f>
        <v/>
      </c>
      <c r="K10" s="221"/>
      <c r="L10" s="224"/>
      <c r="M10" s="223"/>
      <c r="N10" s="48" t="str">
        <f t="shared" si="1"/>
        <v/>
      </c>
      <c r="O10" s="69"/>
      <c r="P10" s="16" t="str">
        <f>IF(ISNA(MATCH(CONCATENATE(P$4,$A10),'3k - Výsledková listina'!$V:$V,0)),"",INDEX('3k - Výsledková listina'!$M:$M,MATCH(CONCATENATE(P$4,$A10),'3k - Výsledková listina'!$V:$V,0),1))</f>
        <v/>
      </c>
      <c r="Q10" s="47" t="str">
        <f>IF(ISNA(MATCH(CONCATENATE(P$4,$A10),'3k - Výsledková listina'!$V:$V,0)),"",INDEX('3k - Výsledková listina'!$W:$W,MATCH(CONCATENATE(P$4,$A10),'3k - Výsledková listina'!$V:$V,0),1))</f>
        <v/>
      </c>
      <c r="R10" s="221"/>
      <c r="S10" s="224"/>
      <c r="T10" s="223"/>
      <c r="U10" s="48" t="str">
        <f t="shared" si="2"/>
        <v/>
      </c>
      <c r="V10" s="69"/>
      <c r="W10" s="16" t="str">
        <f>IF(ISNA(MATCH(CONCATENATE(W$4,$A10),'3k - Výsledková listina'!$V:$V,0)),"",INDEX('3k - Výsledková listina'!$M:$M,MATCH(CONCATENATE(W$4,$A10),'3k - Výsledková listina'!$V:$V,0),1))</f>
        <v/>
      </c>
      <c r="X10" s="47" t="str">
        <f>IF(ISNA(MATCH(CONCATENATE(W$4,$A10),'3k - Výsledková listina'!$V:$V,0)),"",INDEX('3k - Výsledková listina'!$W:$W,MATCH(CONCATENATE(W$4,$A10),'3k - Výsledková listina'!$V:$V,0),1))</f>
        <v/>
      </c>
      <c r="Y10" s="221"/>
      <c r="Z10" s="224"/>
      <c r="AA10" s="223"/>
      <c r="AB10" s="48" t="str">
        <f t="shared" si="3"/>
        <v/>
      </c>
      <c r="AC10" s="69"/>
    </row>
    <row r="11" spans="1:29" s="7" customFormat="1" ht="34.5" customHeight="1" x14ac:dyDescent="0.2">
      <c r="A11" s="4">
        <v>6</v>
      </c>
      <c r="B11" s="16" t="str">
        <f>IF(ISNA(MATCH(CONCATENATE(B$4,$A11),'3k - Výsledková listina'!$V:$V,0)),"",INDEX('3k - Výsledková listina'!$M:$M,MATCH(CONCATENATE(B$4,$A11),'3k - Výsledková listina'!$V:$V,0),1))</f>
        <v/>
      </c>
      <c r="C11" s="47" t="str">
        <f>IF(ISNA(MATCH(CONCATENATE(B$4,$A11),'3k - Výsledková listina'!$V:$V,0)),"",INDEX('3k - Výsledková listina'!$W:$W,MATCH(CONCATENATE(B$4,$A11),'3k - Výsledková listina'!$V:$V,0),1))</f>
        <v/>
      </c>
      <c r="D11" s="221"/>
      <c r="E11" s="224"/>
      <c r="F11" s="223"/>
      <c r="G11" s="48" t="str">
        <f t="shared" si="0"/>
        <v/>
      </c>
      <c r="H11" s="69"/>
      <c r="I11" s="16" t="str">
        <f>IF(ISNA(MATCH(CONCATENATE(I$4,$A11),'3k - Výsledková listina'!$V:$V,0)),"",INDEX('3k - Výsledková listina'!$M:$M,MATCH(CONCATENATE(I$4,$A11),'3k - Výsledková listina'!$V:$V,0),1))</f>
        <v/>
      </c>
      <c r="J11" s="47" t="str">
        <f>IF(ISNA(MATCH(CONCATENATE(I$4,$A11),'3k - Výsledková listina'!$V:$V,0)),"",INDEX('3k - Výsledková listina'!$W:$W,MATCH(CONCATENATE(I$4,$A11),'3k - Výsledková listina'!$V:$V,0),1))</f>
        <v/>
      </c>
      <c r="K11" s="221"/>
      <c r="L11" s="224"/>
      <c r="M11" s="223"/>
      <c r="N11" s="48" t="str">
        <f t="shared" si="1"/>
        <v/>
      </c>
      <c r="O11" s="69"/>
      <c r="P11" s="16" t="str">
        <f>IF(ISNA(MATCH(CONCATENATE(P$4,$A11),'3k - Výsledková listina'!$V:$V,0)),"",INDEX('3k - Výsledková listina'!$M:$M,MATCH(CONCATENATE(P$4,$A11),'3k - Výsledková listina'!$V:$V,0),1))</f>
        <v/>
      </c>
      <c r="Q11" s="47" t="str">
        <f>IF(ISNA(MATCH(CONCATENATE(P$4,$A11),'3k - Výsledková listina'!$V:$V,0)),"",INDEX('3k - Výsledková listina'!$W:$W,MATCH(CONCATENATE(P$4,$A11),'3k - Výsledková listina'!$V:$V,0),1))</f>
        <v/>
      </c>
      <c r="R11" s="221"/>
      <c r="S11" s="224"/>
      <c r="T11" s="223"/>
      <c r="U11" s="48" t="str">
        <f t="shared" si="2"/>
        <v/>
      </c>
      <c r="V11" s="69"/>
      <c r="W11" s="16" t="str">
        <f>IF(ISNA(MATCH(CONCATENATE(W$4,$A11),'3k - Výsledková listina'!$V:$V,0)),"",INDEX('3k - Výsledková listina'!$M:$M,MATCH(CONCATENATE(W$4,$A11),'3k - Výsledková listina'!$V:$V,0),1))</f>
        <v/>
      </c>
      <c r="X11" s="47" t="str">
        <f>IF(ISNA(MATCH(CONCATENATE(W$4,$A11),'3k - Výsledková listina'!$V:$V,0)),"",INDEX('3k - Výsledková listina'!$W:$W,MATCH(CONCATENATE(W$4,$A11),'3k - Výsledková listina'!$V:$V,0),1))</f>
        <v/>
      </c>
      <c r="Y11" s="221"/>
      <c r="Z11" s="224"/>
      <c r="AA11" s="223"/>
      <c r="AB11" s="48" t="str">
        <f t="shared" si="3"/>
        <v/>
      </c>
      <c r="AC11" s="69"/>
    </row>
    <row r="12" spans="1:29" s="7" customFormat="1" ht="34.5" customHeight="1" x14ac:dyDescent="0.2">
      <c r="A12" s="4">
        <v>7</v>
      </c>
      <c r="B12" s="16" t="str">
        <f>IF(ISNA(MATCH(CONCATENATE(B$4,$A12),'3k - Výsledková listina'!$V:$V,0)),"",INDEX('3k - Výsledková listina'!$M:$M,MATCH(CONCATENATE(B$4,$A12),'3k - Výsledková listina'!$V:$V,0),1))</f>
        <v/>
      </c>
      <c r="C12" s="47" t="str">
        <f>IF(ISNA(MATCH(CONCATENATE(B$4,$A12),'3k - Výsledková listina'!$V:$V,0)),"",INDEX('3k - Výsledková listina'!$W:$W,MATCH(CONCATENATE(B$4,$A12),'3k - Výsledková listina'!$V:$V,0),1))</f>
        <v/>
      </c>
      <c r="D12" s="221"/>
      <c r="E12" s="224"/>
      <c r="F12" s="223"/>
      <c r="G12" s="48" t="str">
        <f t="shared" si="0"/>
        <v/>
      </c>
      <c r="H12" s="69"/>
      <c r="I12" s="16" t="str">
        <f>IF(ISNA(MATCH(CONCATENATE(I$4,$A12),'3k - Výsledková listina'!$V:$V,0)),"",INDEX('3k - Výsledková listina'!$M:$M,MATCH(CONCATENATE(I$4,$A12),'3k - Výsledková listina'!$V:$V,0),1))</f>
        <v/>
      </c>
      <c r="J12" s="47" t="str">
        <f>IF(ISNA(MATCH(CONCATENATE(I$4,$A12),'3k - Výsledková listina'!$V:$V,0)),"",INDEX('3k - Výsledková listina'!$W:$W,MATCH(CONCATENATE(I$4,$A12),'3k - Výsledková listina'!$V:$V,0),1))</f>
        <v/>
      </c>
      <c r="K12" s="221"/>
      <c r="L12" s="224"/>
      <c r="M12" s="223"/>
      <c r="N12" s="48" t="str">
        <f t="shared" si="1"/>
        <v/>
      </c>
      <c r="O12" s="69"/>
      <c r="P12" s="16" t="str">
        <f>IF(ISNA(MATCH(CONCATENATE(P$4,$A12),'3k - Výsledková listina'!$V:$V,0)),"",INDEX('3k - Výsledková listina'!$M:$M,MATCH(CONCATENATE(P$4,$A12),'3k - Výsledková listina'!$V:$V,0),1))</f>
        <v/>
      </c>
      <c r="Q12" s="47" t="str">
        <f>IF(ISNA(MATCH(CONCATENATE(P$4,$A12),'3k - Výsledková listina'!$V:$V,0)),"",INDEX('3k - Výsledková listina'!$W:$W,MATCH(CONCATENATE(P$4,$A12),'3k - Výsledková listina'!$V:$V,0),1))</f>
        <v/>
      </c>
      <c r="R12" s="221"/>
      <c r="S12" s="224"/>
      <c r="T12" s="223"/>
      <c r="U12" s="48" t="str">
        <f t="shared" si="2"/>
        <v/>
      </c>
      <c r="V12" s="69"/>
      <c r="W12" s="16" t="str">
        <f>IF(ISNA(MATCH(CONCATENATE(W$4,$A12),'3k - Výsledková listina'!$V:$V,0)),"",INDEX('3k - Výsledková listina'!$M:$M,MATCH(CONCATENATE(W$4,$A12),'3k - Výsledková listina'!$V:$V,0),1))</f>
        <v/>
      </c>
      <c r="X12" s="47" t="str">
        <f>IF(ISNA(MATCH(CONCATENATE(W$4,$A12),'3k - Výsledková listina'!$V:$V,0)),"",INDEX('3k - Výsledková listina'!$W:$W,MATCH(CONCATENATE(W$4,$A12),'3k - Výsledková listina'!$V:$V,0),1))</f>
        <v/>
      </c>
      <c r="Y12" s="221"/>
      <c r="Z12" s="224"/>
      <c r="AA12" s="223"/>
      <c r="AB12" s="48" t="str">
        <f t="shared" si="3"/>
        <v/>
      </c>
      <c r="AC12" s="69"/>
    </row>
    <row r="13" spans="1:29" s="7" customFormat="1" ht="34.5" customHeight="1" x14ac:dyDescent="0.2">
      <c r="A13" s="4">
        <v>8</v>
      </c>
      <c r="B13" s="16" t="str">
        <f>IF(ISNA(MATCH(CONCATENATE(B$4,$A13),'3k - Výsledková listina'!$V:$V,0)),"",INDEX('3k - Výsledková listina'!$M:$M,MATCH(CONCATENATE(B$4,$A13),'3k - Výsledková listina'!$V:$V,0),1))</f>
        <v/>
      </c>
      <c r="C13" s="47" t="str">
        <f>IF(ISNA(MATCH(CONCATENATE(B$4,$A13),'3k - Výsledková listina'!$V:$V,0)),"",INDEX('3k - Výsledková listina'!$W:$W,MATCH(CONCATENATE(B$4,$A13),'3k - Výsledková listina'!$V:$V,0),1))</f>
        <v/>
      </c>
      <c r="D13" s="221"/>
      <c r="E13" s="224"/>
      <c r="F13" s="223"/>
      <c r="G13" s="48" t="str">
        <f t="shared" si="0"/>
        <v/>
      </c>
      <c r="H13" s="69"/>
      <c r="I13" s="16" t="str">
        <f>IF(ISNA(MATCH(CONCATENATE(I$4,$A13),'3k - Výsledková listina'!$V:$V,0)),"",INDEX('3k - Výsledková listina'!$M:$M,MATCH(CONCATENATE(I$4,$A13),'3k - Výsledková listina'!$V:$V,0),1))</f>
        <v/>
      </c>
      <c r="J13" s="47" t="str">
        <f>IF(ISNA(MATCH(CONCATENATE(I$4,$A13),'3k - Výsledková listina'!$V:$V,0)),"",INDEX('3k - Výsledková listina'!$W:$W,MATCH(CONCATENATE(I$4,$A13),'3k - Výsledková listina'!$V:$V,0),1))</f>
        <v/>
      </c>
      <c r="K13" s="221"/>
      <c r="L13" s="224"/>
      <c r="M13" s="225"/>
      <c r="N13" s="48" t="str">
        <f t="shared" si="1"/>
        <v/>
      </c>
      <c r="O13" s="69"/>
      <c r="P13" s="16" t="str">
        <f>IF(ISNA(MATCH(CONCATENATE(P$4,$A13),'3k - Výsledková listina'!$V:$V,0)),"",INDEX('3k - Výsledková listina'!$M:$M,MATCH(CONCATENATE(P$4,$A13),'3k - Výsledková listina'!$V:$V,0),1))</f>
        <v/>
      </c>
      <c r="Q13" s="47" t="str">
        <f>IF(ISNA(MATCH(CONCATENATE(P$4,$A13),'3k - Výsledková listina'!$V:$V,0)),"",INDEX('3k - Výsledková listina'!$W:$W,MATCH(CONCATENATE(P$4,$A13),'3k - Výsledková listina'!$V:$V,0),1))</f>
        <v/>
      </c>
      <c r="R13" s="221"/>
      <c r="S13" s="224"/>
      <c r="T13" s="223"/>
      <c r="U13" s="48" t="str">
        <f t="shared" si="2"/>
        <v/>
      </c>
      <c r="V13" s="69"/>
      <c r="W13" s="16" t="str">
        <f>IF(ISNA(MATCH(CONCATENATE(W$4,$A13),'3k - Výsledková listina'!$V:$V,0)),"",INDEX('3k - Výsledková listina'!$M:$M,MATCH(CONCATENATE(W$4,$A13),'3k - Výsledková listina'!$V:$V,0),1))</f>
        <v/>
      </c>
      <c r="X13" s="47" t="str">
        <f>IF(ISNA(MATCH(CONCATENATE(W$4,$A13),'3k - Výsledková listina'!$V:$V,0)),"",INDEX('3k - Výsledková listina'!$W:$W,MATCH(CONCATENATE(W$4,$A13),'3k - Výsledková listina'!$V:$V,0),1))</f>
        <v/>
      </c>
      <c r="Y13" s="221"/>
      <c r="Z13" s="224"/>
      <c r="AA13" s="223"/>
      <c r="AB13" s="48" t="str">
        <f t="shared" si="3"/>
        <v/>
      </c>
      <c r="AC13" s="69"/>
    </row>
    <row r="14" spans="1:29" s="7" customFormat="1" ht="34.5" customHeight="1" x14ac:dyDescent="0.2">
      <c r="A14" s="4">
        <v>9</v>
      </c>
      <c r="B14" s="16" t="str">
        <f>IF(ISNA(MATCH(CONCATENATE(B$4,$A14),'3k - Výsledková listina'!$V:$V,0)),"",INDEX('3k - Výsledková listina'!$M:$M,MATCH(CONCATENATE(B$4,$A14),'3k - Výsledková listina'!$V:$V,0),1))</f>
        <v/>
      </c>
      <c r="C14" s="47" t="str">
        <f>IF(ISNA(MATCH(CONCATENATE(B$4,$A14),'3k - Výsledková listina'!$V:$V,0)),"",INDEX('3k - Výsledková listina'!$W:$W,MATCH(CONCATENATE(B$4,$A14),'3k - Výsledková listina'!$V:$V,0),1))</f>
        <v/>
      </c>
      <c r="D14" s="221"/>
      <c r="E14" s="224"/>
      <c r="F14" s="223"/>
      <c r="G14" s="107" t="str">
        <f t="shared" si="0"/>
        <v/>
      </c>
      <c r="H14" s="108"/>
      <c r="I14" s="16" t="str">
        <f>IF(ISNA(MATCH(CONCATENATE(I$4,$A14),'3k - Výsledková listina'!$V:$V,0)),"",INDEX('3k - Výsledková listina'!$M:$M,MATCH(CONCATENATE(I$4,$A14),'3k - Výsledková listina'!$V:$V,0),1))</f>
        <v/>
      </c>
      <c r="J14" s="47" t="str">
        <f>IF(ISNA(MATCH(CONCATENATE(I$4,$A14),'3k - Výsledková listina'!$V:$V,0)),"",INDEX('3k - Výsledková listina'!$W:$W,MATCH(CONCATENATE(I$4,$A14),'3k - Výsledková listina'!$V:$V,0),1))</f>
        <v/>
      </c>
      <c r="K14" s="221"/>
      <c r="L14" s="224"/>
      <c r="M14" s="223"/>
      <c r="N14" s="107" t="str">
        <f t="shared" si="1"/>
        <v/>
      </c>
      <c r="O14" s="108"/>
      <c r="P14" s="16" t="str">
        <f>IF(ISNA(MATCH(CONCATENATE(P$4,$A14),'3k - Výsledková listina'!$V:$V,0)),"",INDEX('3k - Výsledková listina'!$M:$M,MATCH(CONCATENATE(P$4,$A14),'3k - Výsledková listina'!$V:$V,0),1))</f>
        <v/>
      </c>
      <c r="Q14" s="47" t="str">
        <f>IF(ISNA(MATCH(CONCATENATE(P$4,$A14),'3k - Výsledková listina'!$V:$V,0)),"",INDEX('3k - Výsledková listina'!$W:$W,MATCH(CONCATENATE(P$4,$A14),'3k - Výsledková listina'!$V:$V,0),1))</f>
        <v/>
      </c>
      <c r="R14" s="221"/>
      <c r="S14" s="224"/>
      <c r="T14" s="223"/>
      <c r="U14" s="107" t="str">
        <f t="shared" si="2"/>
        <v/>
      </c>
      <c r="V14" s="108"/>
      <c r="W14" s="16" t="str">
        <f>IF(ISNA(MATCH(CONCATENATE(W$4,$A14),'3k - Výsledková listina'!$V:$V,0)),"",INDEX('3k - Výsledková listina'!$M:$M,MATCH(CONCATENATE(W$4,$A14),'3k - Výsledková listina'!$V:$V,0),1))</f>
        <v/>
      </c>
      <c r="X14" s="47" t="str">
        <f>IF(ISNA(MATCH(CONCATENATE(W$4,$A14),'3k - Výsledková listina'!$V:$V,0)),"",INDEX('3k - Výsledková listina'!$W:$W,MATCH(CONCATENATE(W$4,$A14),'3k - Výsledková listina'!$V:$V,0),1))</f>
        <v/>
      </c>
      <c r="Y14" s="221"/>
      <c r="Z14" s="224"/>
      <c r="AA14" s="223"/>
      <c r="AB14" s="107" t="str">
        <f t="shared" si="3"/>
        <v/>
      </c>
      <c r="AC14" s="108"/>
    </row>
    <row r="15" spans="1:29" s="7" customFormat="1" ht="34.5" customHeight="1" x14ac:dyDescent="0.2">
      <c r="A15" s="4">
        <v>10</v>
      </c>
      <c r="B15" s="16" t="str">
        <f>IF(ISNA(MATCH(CONCATENATE(B$4,$A15),'3k - Výsledková listina'!$V:$V,0)),"",INDEX('3k - Výsledková listina'!$M:$M,MATCH(CONCATENATE(B$4,$A15),'3k - Výsledková listina'!$V:$V,0),1))</f>
        <v/>
      </c>
      <c r="C15" s="47" t="str">
        <f>IF(ISNA(MATCH(CONCATENATE(B$4,$A15),'3k - Výsledková listina'!$V:$V,0)),"",INDEX('3k - Výsledková listina'!$W:$W,MATCH(CONCATENATE(B$4,$A15),'3k - Výsledková listina'!$V:$V,0),1))</f>
        <v/>
      </c>
      <c r="D15" s="221"/>
      <c r="E15" s="224"/>
      <c r="F15" s="223"/>
      <c r="G15" s="48" t="str">
        <f t="shared" si="0"/>
        <v/>
      </c>
      <c r="H15" s="69"/>
      <c r="I15" s="16" t="str">
        <f>IF(ISNA(MATCH(CONCATENATE(I$4,$A15),'3k - Výsledková listina'!$V:$V,0)),"",INDEX('3k - Výsledková listina'!$M:$M,MATCH(CONCATENATE(I$4,$A15),'3k - Výsledková listina'!$V:$V,0),1))</f>
        <v/>
      </c>
      <c r="J15" s="47" t="str">
        <f>IF(ISNA(MATCH(CONCATENATE(I$4,$A15),'3k - Výsledková listina'!$V:$V,0)),"",INDEX('3k - Výsledková listina'!$W:$W,MATCH(CONCATENATE(I$4,$A15),'3k - Výsledková listina'!$V:$V,0),1))</f>
        <v/>
      </c>
      <c r="K15" s="221"/>
      <c r="L15" s="224"/>
      <c r="M15" s="225"/>
      <c r="N15" s="48" t="str">
        <f t="shared" si="1"/>
        <v/>
      </c>
      <c r="O15" s="69"/>
      <c r="P15" s="16" t="str">
        <f>IF(ISNA(MATCH(CONCATENATE(P$4,$A15),'3k - Výsledková listina'!$V:$V,0)),"",INDEX('3k - Výsledková listina'!$M:$M,MATCH(CONCATENATE(P$4,$A15),'3k - Výsledková listina'!$V:$V,0),1))</f>
        <v/>
      </c>
      <c r="Q15" s="47" t="str">
        <f>IF(ISNA(MATCH(CONCATENATE(P$4,$A15),'3k - Výsledková listina'!$V:$V,0)),"",INDEX('3k - Výsledková listina'!$W:$W,MATCH(CONCATENATE(P$4,$A15),'3k - Výsledková listina'!$V:$V,0),1))</f>
        <v/>
      </c>
      <c r="R15" s="221"/>
      <c r="S15" s="224"/>
      <c r="T15" s="223"/>
      <c r="U15" s="48" t="str">
        <f t="shared" si="2"/>
        <v/>
      </c>
      <c r="V15" s="69"/>
      <c r="W15" s="16" t="str">
        <f>IF(ISNA(MATCH(CONCATENATE(W$4,$A15),'3k - Výsledková listina'!$V:$V,0)),"",INDEX('3k - Výsledková listina'!$M:$M,MATCH(CONCATENATE(W$4,$A15),'3k - Výsledková listina'!$V:$V,0),1))</f>
        <v/>
      </c>
      <c r="X15" s="47" t="str">
        <f>IF(ISNA(MATCH(CONCATENATE(W$4,$A15),'3k - Výsledková listina'!$V:$V,0)),"",INDEX('3k - Výsledková listina'!$W:$W,MATCH(CONCATENATE(W$4,$A15),'3k - Výsledková listina'!$V:$V,0),1))</f>
        <v/>
      </c>
      <c r="Y15" s="221"/>
      <c r="Z15" s="224"/>
      <c r="AA15" s="223"/>
      <c r="AB15" s="48" t="str">
        <f t="shared" si="3"/>
        <v/>
      </c>
      <c r="AC15" s="69"/>
    </row>
    <row r="16" spans="1:29" s="7" customFormat="1" ht="34.5" customHeight="1" x14ac:dyDescent="0.2">
      <c r="A16" s="4">
        <v>11</v>
      </c>
      <c r="B16" s="16" t="str">
        <f>IF(ISNA(MATCH(CONCATENATE(B$4,$A16),'3k - Výsledková listina'!$V:$V,0)),"",INDEX('3k - Výsledková listina'!$M:$M,MATCH(CONCATENATE(B$4,$A16),'3k - Výsledková listina'!$V:$V,0),1))</f>
        <v/>
      </c>
      <c r="C16" s="47" t="str">
        <f>IF(ISNA(MATCH(CONCATENATE(B$4,$A16),'3k - Výsledková listina'!$V:$V,0)),"",INDEX('3k - Výsledková listina'!$W:$W,MATCH(CONCATENATE(B$4,$A16),'3k - Výsledková listina'!$V:$V,0),1))</f>
        <v/>
      </c>
      <c r="D16" s="221"/>
      <c r="E16" s="224"/>
      <c r="F16" s="223"/>
      <c r="G16" s="107" t="str">
        <f t="shared" si="0"/>
        <v/>
      </c>
      <c r="H16" s="108"/>
      <c r="I16" s="16" t="str">
        <f>IF(ISNA(MATCH(CONCATENATE(I$4,$A16),'3k - Výsledková listina'!$V:$V,0)),"",INDEX('3k - Výsledková listina'!$M:$M,MATCH(CONCATENATE(I$4,$A16),'3k - Výsledková listina'!$V:$V,0),1))</f>
        <v/>
      </c>
      <c r="J16" s="47" t="str">
        <f>IF(ISNA(MATCH(CONCATENATE(I$4,$A16),'3k - Výsledková listina'!$V:$V,0)),"",INDEX('3k - Výsledková listina'!$W:$W,MATCH(CONCATENATE(I$4,$A16),'3k - Výsledková listina'!$V:$V,0),1))</f>
        <v/>
      </c>
      <c r="K16" s="221"/>
      <c r="L16" s="224"/>
      <c r="M16" s="223"/>
      <c r="N16" s="107" t="str">
        <f t="shared" si="1"/>
        <v/>
      </c>
      <c r="O16" s="108"/>
      <c r="P16" s="16" t="str">
        <f>IF(ISNA(MATCH(CONCATENATE(P$4,$A16),'3k - Výsledková listina'!$V:$V,0)),"",INDEX('3k - Výsledková listina'!$M:$M,MATCH(CONCATENATE(P$4,$A16),'3k - Výsledková listina'!$V:$V,0),1))</f>
        <v/>
      </c>
      <c r="Q16" s="47" t="str">
        <f>IF(ISNA(MATCH(CONCATENATE(P$4,$A16),'3k - Výsledková listina'!$V:$V,0)),"",INDEX('3k - Výsledková listina'!$W:$W,MATCH(CONCATENATE(P$4,$A16),'3k - Výsledková listina'!$V:$V,0),1))</f>
        <v/>
      </c>
      <c r="R16" s="221"/>
      <c r="S16" s="224"/>
      <c r="T16" s="223"/>
      <c r="U16" s="107" t="str">
        <f t="shared" si="2"/>
        <v/>
      </c>
      <c r="V16" s="108"/>
      <c r="W16" s="16" t="str">
        <f>IF(ISNA(MATCH(CONCATENATE(W$4,$A16),'3k - Výsledková listina'!$V:$V,0)),"",INDEX('3k - Výsledková listina'!$M:$M,MATCH(CONCATENATE(W$4,$A16),'3k - Výsledková listina'!$V:$V,0),1))</f>
        <v/>
      </c>
      <c r="X16" s="47" t="str">
        <f>IF(ISNA(MATCH(CONCATENATE(W$4,$A16),'3k - Výsledková listina'!$V:$V,0)),"",INDEX('3k - Výsledková listina'!$W:$W,MATCH(CONCATENATE(W$4,$A16),'3k - Výsledková listina'!$V:$V,0),1))</f>
        <v/>
      </c>
      <c r="Y16" s="221"/>
      <c r="Z16" s="224"/>
      <c r="AA16" s="223"/>
      <c r="AB16" s="107" t="str">
        <f t="shared" si="3"/>
        <v/>
      </c>
      <c r="AC16" s="108"/>
    </row>
    <row r="17" spans="1:29" s="7" customFormat="1" ht="34.5" customHeight="1" x14ac:dyDescent="0.2">
      <c r="A17" s="4">
        <v>12</v>
      </c>
      <c r="B17" s="16" t="str">
        <f>IF(ISNA(MATCH(CONCATENATE(B$4,$A17),'3k - Výsledková listina'!$V:$V,0)),"",INDEX('3k - Výsledková listina'!$M:$M,MATCH(CONCATENATE(B$4,$A17),'3k - Výsledková listina'!$V:$V,0),1))</f>
        <v/>
      </c>
      <c r="C17" s="47" t="str">
        <f>IF(ISNA(MATCH(CONCATENATE(B$4,$A17),'3k - Výsledková listina'!$V:$V,0)),"",INDEX('3k - Výsledková listina'!$W:$W,MATCH(CONCATENATE(B$4,$A17),'3k - Výsledková listina'!$V:$V,0),1))</f>
        <v/>
      </c>
      <c r="D17" s="221"/>
      <c r="E17" s="224"/>
      <c r="F17" s="223"/>
      <c r="G17" s="48" t="str">
        <f t="shared" si="0"/>
        <v/>
      </c>
      <c r="H17" s="69"/>
      <c r="I17" s="16" t="str">
        <f>IF(ISNA(MATCH(CONCATENATE(I$4,$A17),'3k - Výsledková listina'!$V:$V,0)),"",INDEX('3k - Výsledková listina'!$M:$M,MATCH(CONCATENATE(I$4,$A17),'3k - Výsledková listina'!$V:$V,0),1))</f>
        <v/>
      </c>
      <c r="J17" s="47" t="str">
        <f>IF(ISNA(MATCH(CONCATENATE(I$4,$A17),'3k - Výsledková listina'!$V:$V,0)),"",INDEX('3k - Výsledková listina'!$W:$W,MATCH(CONCATENATE(I$4,$A17),'3k - Výsledková listina'!$V:$V,0),1))</f>
        <v/>
      </c>
      <c r="K17" s="221"/>
      <c r="L17" s="224"/>
      <c r="M17" s="223"/>
      <c r="N17" s="48" t="str">
        <f t="shared" si="1"/>
        <v/>
      </c>
      <c r="O17" s="69"/>
      <c r="P17" s="16" t="str">
        <f>IF(ISNA(MATCH(CONCATENATE(P$4,$A17),'3k - Výsledková listina'!$V:$V,0)),"",INDEX('3k - Výsledková listina'!$M:$M,MATCH(CONCATENATE(P$4,$A17),'3k - Výsledková listina'!$V:$V,0),1))</f>
        <v/>
      </c>
      <c r="Q17" s="47" t="str">
        <f>IF(ISNA(MATCH(CONCATENATE(P$4,$A17),'3k - Výsledková listina'!$V:$V,0)),"",INDEX('3k - Výsledková listina'!$W:$W,MATCH(CONCATENATE(P$4,$A17),'3k - Výsledková listina'!$V:$V,0),1))</f>
        <v/>
      </c>
      <c r="R17" s="221"/>
      <c r="S17" s="224"/>
      <c r="T17" s="223"/>
      <c r="U17" s="48" t="str">
        <f t="shared" si="2"/>
        <v/>
      </c>
      <c r="V17" s="69"/>
      <c r="W17" s="16" t="str">
        <f>IF(ISNA(MATCH(CONCATENATE(W$4,$A17),'3k - Výsledková listina'!$V:$V,0)),"",INDEX('3k - Výsledková listina'!$M:$M,MATCH(CONCATENATE(W$4,$A17),'3k - Výsledková listina'!$V:$V,0),1))</f>
        <v/>
      </c>
      <c r="X17" s="47" t="str">
        <f>IF(ISNA(MATCH(CONCATENATE(W$4,$A17),'3k - Výsledková listina'!$V:$V,0)),"",INDEX('3k - Výsledková listina'!$W:$W,MATCH(CONCATENATE(W$4,$A17),'3k - Výsledková listina'!$V:$V,0),1))</f>
        <v/>
      </c>
      <c r="Y17" s="221"/>
      <c r="Z17" s="224"/>
      <c r="AA17" s="223"/>
      <c r="AB17" s="48" t="str">
        <f t="shared" si="3"/>
        <v/>
      </c>
      <c r="AC17" s="69"/>
    </row>
    <row r="18" spans="1:29" x14ac:dyDescent="0.25">
      <c r="H18" s="10"/>
      <c r="O18" s="10"/>
      <c r="V18" s="10"/>
      <c r="AC18" s="10"/>
    </row>
    <row r="19" spans="1:29" x14ac:dyDescent="0.25">
      <c r="B19" s="9"/>
      <c r="C19" s="9"/>
      <c r="I19" s="9"/>
      <c r="J19" s="9"/>
      <c r="P19" s="9"/>
      <c r="Q19" s="9"/>
      <c r="W19" s="9"/>
      <c r="X19" s="9"/>
    </row>
    <row r="20" spans="1:29" x14ac:dyDescent="0.25">
      <c r="B20" s="12"/>
      <c r="C20" s="12"/>
    </row>
  </sheetData>
  <sheetProtection sheet="1" formatCells="0" formatColumns="0" formatRows="0" insertColumns="0" insertRows="0" deleteColumns="0" deleteRows="0" selectLockedCells="1" sort="0"/>
  <mergeCells count="17">
    <mergeCell ref="B1:H1"/>
    <mergeCell ref="I1:O1"/>
    <mergeCell ref="P1:V1"/>
    <mergeCell ref="W1:AC1"/>
    <mergeCell ref="B2:H2"/>
    <mergeCell ref="I2:O2"/>
    <mergeCell ref="P2:V2"/>
    <mergeCell ref="W2:AC2"/>
    <mergeCell ref="A3:A5"/>
    <mergeCell ref="B3:H3"/>
    <mergeCell ref="I3:O3"/>
    <mergeCell ref="P3:V3"/>
    <mergeCell ref="W3:AC3"/>
    <mergeCell ref="B4:H4"/>
    <mergeCell ref="I4:O4"/>
    <mergeCell ref="P4:V4"/>
    <mergeCell ref="W4:AC4"/>
  </mergeCells>
  <conditionalFormatting sqref="D6:F17 K6:M17 R6:T17 Y6:AA17">
    <cfRule type="containsBlanks" dxfId="46" priority="1" stopIfTrue="1">
      <formula>LEN(TRIM(D6))=0</formula>
    </cfRule>
  </conditionalFormatting>
  <printOptions horizontalCentered="1"/>
  <pageMargins left="0.19685039370078741" right="0.19685039370078741" top="0.62992125984251968" bottom="0.39370078740157483" header="0.31496062992125984" footer="0.19685039370078741"/>
  <pageSetup paperSize="9" fitToWidth="0" pageOrder="overThenDown" orientation="portrait" horizontalDpi="4294967293" verticalDpi="4294967293" r:id="rId1"/>
  <headerFooter alignWithMargins="0">
    <oddHeader>&amp;C&amp;"Arial CE,Tučné"&amp;12&amp;A</oddHeader>
    <oddFooter>&amp;CStránka &amp;P z &amp;N&amp;R&amp;F</oddFooter>
  </headerFooter>
  <colBreaks count="3" manualBreakCount="3">
    <brk id="8" max="1048575" man="1"/>
    <brk id="15" max="1048575" man="1"/>
    <brk id="2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>
    <pageSetUpPr fitToPage="1"/>
  </sheetPr>
  <dimension ref="A1:AH73"/>
  <sheetViews>
    <sheetView showGridLines="0" view="pageBreakPreview" topLeftCell="A3" zoomScale="80" zoomScaleNormal="100" zoomScaleSheetLayoutView="80" workbookViewId="0">
      <pane xSplit="3" ySplit="2" topLeftCell="D5" activePane="bottomRight" state="frozen"/>
      <selection activeCell="A3" sqref="A3:A4"/>
      <selection pane="topRight" activeCell="A3" sqref="A3:A4"/>
      <selection pane="bottomLeft" activeCell="A3" sqref="A3:A4"/>
      <selection pane="bottomRight" activeCell="A3" sqref="A3:A4"/>
    </sheetView>
  </sheetViews>
  <sheetFormatPr defaultColWidth="9.140625" defaultRowHeight="12.75" x14ac:dyDescent="0.2"/>
  <cols>
    <col min="1" max="1" width="3.28515625" style="18" bestFit="1" customWidth="1"/>
    <col min="2" max="2" width="6.42578125" style="18" bestFit="1" customWidth="1"/>
    <col min="3" max="3" width="5.85546875" style="18" bestFit="1" customWidth="1"/>
    <col min="4" max="4" width="7.140625" style="18" customWidth="1"/>
    <col min="5" max="5" width="4.7109375" style="18" bestFit="1" customWidth="1"/>
    <col min="6" max="6" width="18.85546875" style="61" bestFit="1" customWidth="1"/>
    <col min="7" max="7" width="28.7109375" style="61" bestFit="1" customWidth="1"/>
    <col min="8" max="8" width="6.42578125" style="18" bestFit="1" customWidth="1"/>
    <col min="9" max="9" width="5.85546875" style="18" bestFit="1" customWidth="1"/>
    <col min="10" max="10" width="7.140625" style="18" customWidth="1"/>
    <col min="11" max="11" width="4.7109375" style="18" bestFit="1" customWidth="1"/>
    <col min="12" max="12" width="18.85546875" style="61" bestFit="1" customWidth="1"/>
    <col min="13" max="13" width="28.7109375" style="61" bestFit="1" customWidth="1"/>
    <col min="14" max="33" width="3.85546875" style="18" customWidth="1"/>
    <col min="34" max="34" width="7.5703125" style="18" customWidth="1"/>
    <col min="35" max="147" width="3.85546875" style="18" customWidth="1"/>
    <col min="148" max="16384" width="9.140625" style="18"/>
  </cols>
  <sheetData>
    <row r="1" spans="1:34" ht="15.75" x14ac:dyDescent="0.2">
      <c r="A1" s="381" t="str">
        <f ca="1">CONCATENATE('3k - Základní list'!$E$3," ",'3k - Základní list'!$G$3)</f>
        <v>1. liga 3. kolo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</row>
    <row r="2" spans="1:34" x14ac:dyDescent="0.2">
      <c r="A2" s="382" t="str">
        <f>CONCATENATE("Datum konání: ",'3k - Základní list'!D4," - ",'3k - Základní list'!F4)</f>
        <v xml:space="preserve">Datum konání:  - 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2"/>
      <c r="AD2" s="382"/>
      <c r="AE2" s="382"/>
      <c r="AF2" s="382"/>
      <c r="AG2" s="382"/>
      <c r="AH2" s="382"/>
    </row>
    <row r="3" spans="1:34" s="31" customFormat="1" ht="18" customHeight="1" x14ac:dyDescent="0.2">
      <c r="A3" s="379" t="s">
        <v>53</v>
      </c>
      <c r="B3" s="380" t="s">
        <v>103</v>
      </c>
      <c r="C3" s="380"/>
      <c r="D3" s="380"/>
      <c r="E3" s="380"/>
      <c r="F3" s="380"/>
      <c r="G3" s="380"/>
      <c r="H3" s="380" t="s">
        <v>104</v>
      </c>
      <c r="I3" s="380"/>
      <c r="J3" s="380"/>
      <c r="K3" s="380"/>
      <c r="L3" s="380"/>
      <c r="M3" s="380"/>
    </row>
    <row r="4" spans="1:34" s="31" customFormat="1" ht="18" customHeight="1" x14ac:dyDescent="0.2">
      <c r="A4" s="379"/>
      <c r="B4" s="32" t="s">
        <v>35</v>
      </c>
      <c r="C4" s="32" t="s">
        <v>36</v>
      </c>
      <c r="D4" s="32" t="s">
        <v>1</v>
      </c>
      <c r="E4" s="32" t="s">
        <v>56</v>
      </c>
      <c r="F4" s="33" t="s">
        <v>60</v>
      </c>
      <c r="G4" s="33" t="s">
        <v>48</v>
      </c>
      <c r="H4" s="32" t="s">
        <v>35</v>
      </c>
      <c r="I4" s="32" t="s">
        <v>36</v>
      </c>
      <c r="J4" s="32" t="s">
        <v>1</v>
      </c>
      <c r="K4" s="32" t="s">
        <v>56</v>
      </c>
      <c r="L4" s="33" t="s">
        <v>60</v>
      </c>
      <c r="M4" s="33" t="s">
        <v>48</v>
      </c>
    </row>
    <row r="5" spans="1:34" ht="31.5" customHeight="1" x14ac:dyDescent="0.2">
      <c r="A5" s="34">
        <v>1</v>
      </c>
      <c r="B5" s="32" t="s">
        <v>17</v>
      </c>
      <c r="C5" s="32">
        <v>1</v>
      </c>
      <c r="D5" s="80">
        <f>INDEX('3k - 1. závod'!$A:$BA,$C5+5,INDEX('3k - Základní list'!$B:$B,MATCH($B5,'3k - Základní list'!$A:$A,0),1))</f>
        <v>0</v>
      </c>
      <c r="E5" s="35" t="str">
        <f>INDEX('3k - 1. závod'!$A:$BA,$C5+5,INDEX('3k - Základní list'!$B:$B,MATCH($B5,'3k - Základní list'!$A:$A,0),1)+3)</f>
        <v/>
      </c>
      <c r="F5" s="62" t="str">
        <f>INDEX('3k - 1. závod'!$A:$BA,$C5+5,INDEX('3k - Základní list'!$B:$B,MATCH($B5,'3k - Základní list'!$A:$A,0),1)-2)</f>
        <v/>
      </c>
      <c r="G5" s="138" t="str">
        <f>INDEX('3k - 1. závod'!$A:$BA,$C5+5,INDEX('3k - Základní list'!$B:$B,MATCH($B5,'3k - Základní list'!$A:$A,0),1)-1)</f>
        <v/>
      </c>
      <c r="H5" s="32" t="s">
        <v>17</v>
      </c>
      <c r="I5" s="32">
        <v>1</v>
      </c>
      <c r="J5" s="80">
        <f>INDEX('3k - 2. závod'!$A:$BA,$I5+5,INDEX('3k - Základní list'!$B:$B,MATCH($H5,'3k - Základní list'!$A:$A,0),1))</f>
        <v>0</v>
      </c>
      <c r="K5" s="35" t="str">
        <f>INDEX('3k - 2. závod'!$A:$BA,$I5+5,INDEX('3k - Základní list'!$B:$B,MATCH($H5,'3k - Základní list'!$A:$A,0),1)+3)</f>
        <v/>
      </c>
      <c r="L5" s="62" t="str">
        <f>INDEX('3k - 2. závod'!$A:$BA,$I5+5,INDEX('3k - Základní list'!$B:$B,MATCH($H5,'3k - Základní list'!$A:$A,0),1)-2)</f>
        <v/>
      </c>
      <c r="M5" s="138" t="str">
        <f>INDEX('3k - 2. závod'!$A:$BA,$I5+5,INDEX('3k - Základní list'!$B:$B,MATCH($H5,'3k - Základní list'!$A:$A,0),1)-1)</f>
        <v/>
      </c>
    </row>
    <row r="6" spans="1:34" ht="31.5" customHeight="1" x14ac:dyDescent="0.2">
      <c r="A6" s="34">
        <v>2</v>
      </c>
      <c r="B6" s="32" t="s">
        <v>17</v>
      </c>
      <c r="C6" s="32">
        <v>2</v>
      </c>
      <c r="D6" s="80">
        <f>INDEX('3k - 1. závod'!$A:$BA,$C6+5,INDEX('3k - Základní list'!$B:$B,MATCH($B6,'3k - Základní list'!$A:$A,0),1))</f>
        <v>0</v>
      </c>
      <c r="E6" s="35" t="str">
        <f>INDEX('3k - 1. závod'!$A:$BA,$C6+5,INDEX('3k - Základní list'!$B:$B,MATCH($B6,'3k - Základní list'!$A:$A,0),1)+3)</f>
        <v/>
      </c>
      <c r="F6" s="62" t="str">
        <f>INDEX('3k - 1. závod'!$A:$BA,$C6+5,INDEX('3k - Základní list'!$B:$B,MATCH($B6,'3k - Základní list'!$A:$A,0),1)-2)</f>
        <v/>
      </c>
      <c r="G6" s="138" t="str">
        <f>INDEX('3k - 1. závod'!$A:$BA,$C6+5,INDEX('3k - Základní list'!$B:$B,MATCH($B6,'3k - Základní list'!$A:$A,0),1)-1)</f>
        <v/>
      </c>
      <c r="H6" s="32" t="s">
        <v>17</v>
      </c>
      <c r="I6" s="32">
        <v>2</v>
      </c>
      <c r="J6" s="80">
        <f>INDEX('3k - 2. závod'!$A:$BA,$I6+5,INDEX('3k - Základní list'!$B:$B,MATCH($H6,'3k - Základní list'!$A:$A,0),1))</f>
        <v>0</v>
      </c>
      <c r="K6" s="35" t="str">
        <f>INDEX('3k - 2. závod'!$A:$BA,$I6+5,INDEX('3k - Základní list'!$B:$B,MATCH($H6,'3k - Základní list'!$A:$A,0),1)+3)</f>
        <v/>
      </c>
      <c r="L6" s="62" t="str">
        <f>INDEX('3k - 2. závod'!$A:$BA,$I6+5,INDEX('3k - Základní list'!$B:$B,MATCH($H6,'3k - Základní list'!$A:$A,0),1)-2)</f>
        <v/>
      </c>
      <c r="M6" s="138" t="str">
        <f>INDEX('3k - 2. závod'!$A:$BA,$I6+5,INDEX('3k - Základní list'!$B:$B,MATCH($H6,'3k - Základní list'!$A:$A,0),1)-1)</f>
        <v/>
      </c>
    </row>
    <row r="7" spans="1:34" ht="31.5" customHeight="1" x14ac:dyDescent="0.2">
      <c r="A7" s="34">
        <v>3</v>
      </c>
      <c r="B7" s="32" t="s">
        <v>17</v>
      </c>
      <c r="C7" s="32">
        <v>3</v>
      </c>
      <c r="D7" s="80">
        <f>INDEX('3k - 1. závod'!$A:$BA,$C7+5,INDEX('3k - Základní list'!$B:$B,MATCH($B7,'3k - Základní list'!$A:$A,0),1))</f>
        <v>0</v>
      </c>
      <c r="E7" s="35" t="str">
        <f>INDEX('3k - 1. závod'!$A:$BA,$C7+5,INDEX('3k - Základní list'!$B:$B,MATCH($B7,'3k - Základní list'!$A:$A,0),1)+3)</f>
        <v/>
      </c>
      <c r="F7" s="62" t="str">
        <f>INDEX('3k - 1. závod'!$A:$BA,$C7+5,INDEX('3k - Základní list'!$B:$B,MATCH($B7,'3k - Základní list'!$A:$A,0),1)-2)</f>
        <v/>
      </c>
      <c r="G7" s="138" t="str">
        <f>INDEX('3k - 1. závod'!$A:$BA,$C7+5,INDEX('3k - Základní list'!$B:$B,MATCH($B7,'3k - Základní list'!$A:$A,0),1)-1)</f>
        <v/>
      </c>
      <c r="H7" s="32" t="s">
        <v>17</v>
      </c>
      <c r="I7" s="32">
        <v>3</v>
      </c>
      <c r="J7" s="80">
        <f>INDEX('3k - 2. závod'!$A:$BA,$I7+5,INDEX('3k - Základní list'!$B:$B,MATCH($H7,'3k - Základní list'!$A:$A,0),1))</f>
        <v>0</v>
      </c>
      <c r="K7" s="35" t="str">
        <f>INDEX('3k - 2. závod'!$A:$BA,$I7+5,INDEX('3k - Základní list'!$B:$B,MATCH($H7,'3k - Základní list'!$A:$A,0),1)+3)</f>
        <v/>
      </c>
      <c r="L7" s="62" t="str">
        <f>INDEX('3k - 2. závod'!$A:$BA,$I7+5,INDEX('3k - Základní list'!$B:$B,MATCH($H7,'3k - Základní list'!$A:$A,0),1)-2)</f>
        <v/>
      </c>
      <c r="M7" s="138" t="str">
        <f>INDEX('3k - 2. závod'!$A:$BA,$I7+5,INDEX('3k - Základní list'!$B:$B,MATCH($H7,'3k - Základní list'!$A:$A,0),1)-1)</f>
        <v/>
      </c>
    </row>
    <row r="8" spans="1:34" ht="31.5" customHeight="1" x14ac:dyDescent="0.2">
      <c r="A8" s="34">
        <v>4</v>
      </c>
      <c r="B8" s="32" t="s">
        <v>17</v>
      </c>
      <c r="C8" s="32">
        <v>4</v>
      </c>
      <c r="D8" s="80">
        <f>INDEX('3k - 1. závod'!$A:$BA,$C8+5,INDEX('3k - Základní list'!$B:$B,MATCH($B8,'3k - Základní list'!$A:$A,0),1))</f>
        <v>0</v>
      </c>
      <c r="E8" s="35" t="str">
        <f>INDEX('3k - 1. závod'!$A:$BA,$C8+5,INDEX('3k - Základní list'!$B:$B,MATCH($B8,'3k - Základní list'!$A:$A,0),1)+3)</f>
        <v/>
      </c>
      <c r="F8" s="62" t="str">
        <f>INDEX('3k - 1. závod'!$A:$BA,$C8+5,INDEX('3k - Základní list'!$B:$B,MATCH($B8,'3k - Základní list'!$A:$A,0),1)-2)</f>
        <v/>
      </c>
      <c r="G8" s="138" t="str">
        <f>INDEX('3k - 1. závod'!$A:$BA,$C8+5,INDEX('3k - Základní list'!$B:$B,MATCH($B8,'3k - Základní list'!$A:$A,0),1)-1)</f>
        <v/>
      </c>
      <c r="H8" s="32" t="s">
        <v>17</v>
      </c>
      <c r="I8" s="32">
        <v>4</v>
      </c>
      <c r="J8" s="80">
        <f>INDEX('3k - 2. závod'!$A:$BA,$I8+5,INDEX('3k - Základní list'!$B:$B,MATCH($H8,'3k - Základní list'!$A:$A,0),1))</f>
        <v>0</v>
      </c>
      <c r="K8" s="35" t="str">
        <f>INDEX('3k - 2. závod'!$A:$BA,$I8+5,INDEX('3k - Základní list'!$B:$B,MATCH($H8,'3k - Základní list'!$A:$A,0),1)+3)</f>
        <v/>
      </c>
      <c r="L8" s="62" t="str">
        <f>INDEX('3k - 2. závod'!$A:$BA,$I8+5,INDEX('3k - Základní list'!$B:$B,MATCH($H8,'3k - Základní list'!$A:$A,0),1)-2)</f>
        <v/>
      </c>
      <c r="M8" s="138" t="str">
        <f>INDEX('3k - 2. závod'!$A:$BA,$I8+5,INDEX('3k - Základní list'!$B:$B,MATCH($H8,'3k - Základní list'!$A:$A,0),1)-1)</f>
        <v/>
      </c>
    </row>
    <row r="9" spans="1:34" ht="31.5" customHeight="1" x14ac:dyDescent="0.2">
      <c r="A9" s="34">
        <v>5</v>
      </c>
      <c r="B9" s="32" t="s">
        <v>17</v>
      </c>
      <c r="C9" s="32">
        <v>5</v>
      </c>
      <c r="D9" s="80">
        <f>INDEX('3k - 1. závod'!$A:$BA,$C9+5,INDEX('3k - Základní list'!$B:$B,MATCH($B9,'3k - Základní list'!$A:$A,0),1))</f>
        <v>0</v>
      </c>
      <c r="E9" s="35" t="str">
        <f>INDEX('3k - 1. závod'!$A:$BA,$C9+5,INDEX('3k - Základní list'!$B:$B,MATCH($B9,'3k - Základní list'!$A:$A,0),1)+3)</f>
        <v/>
      </c>
      <c r="F9" s="62" t="str">
        <f>INDEX('3k - 1. závod'!$A:$BA,$C9+5,INDEX('3k - Základní list'!$B:$B,MATCH($B9,'3k - Základní list'!$A:$A,0),1)-2)</f>
        <v/>
      </c>
      <c r="G9" s="138" t="str">
        <f>INDEX('3k - 1. závod'!$A:$BA,$C9+5,INDEX('3k - Základní list'!$B:$B,MATCH($B9,'3k - Základní list'!$A:$A,0),1)-1)</f>
        <v/>
      </c>
      <c r="H9" s="32" t="s">
        <v>17</v>
      </c>
      <c r="I9" s="32">
        <v>5</v>
      </c>
      <c r="J9" s="80">
        <f>INDEX('3k - 2. závod'!$A:$BA,$I9+5,INDEX('3k - Základní list'!$B:$B,MATCH($H9,'3k - Základní list'!$A:$A,0),1))</f>
        <v>0</v>
      </c>
      <c r="K9" s="35" t="str">
        <f>INDEX('3k - 2. závod'!$A:$BA,$I9+5,INDEX('3k - Základní list'!$B:$B,MATCH($H9,'3k - Základní list'!$A:$A,0),1)+3)</f>
        <v/>
      </c>
      <c r="L9" s="62" t="str">
        <f>INDEX('3k - 2. závod'!$A:$BA,$I9+5,INDEX('3k - Základní list'!$B:$B,MATCH($H9,'3k - Základní list'!$A:$A,0),1)-2)</f>
        <v/>
      </c>
      <c r="M9" s="138" t="str">
        <f>INDEX('3k - 2. závod'!$A:$BA,$I9+5,INDEX('3k - Základní list'!$B:$B,MATCH($H9,'3k - Základní list'!$A:$A,0),1)-1)</f>
        <v/>
      </c>
    </row>
    <row r="10" spans="1:34" ht="31.5" customHeight="1" x14ac:dyDescent="0.2">
      <c r="A10" s="34">
        <v>6</v>
      </c>
      <c r="B10" s="32" t="s">
        <v>17</v>
      </c>
      <c r="C10" s="32">
        <v>6</v>
      </c>
      <c r="D10" s="80">
        <f>INDEX('3k - 1. závod'!$A:$BA,$C10+5,INDEX('3k - Základní list'!$B:$B,MATCH($B10,'3k - Základní list'!$A:$A,0),1))</f>
        <v>0</v>
      </c>
      <c r="E10" s="35" t="str">
        <f>INDEX('3k - 1. závod'!$A:$BA,$C10+5,INDEX('3k - Základní list'!$B:$B,MATCH($B10,'3k - Základní list'!$A:$A,0),1)+3)</f>
        <v/>
      </c>
      <c r="F10" s="62" t="str">
        <f>INDEX('3k - 1. závod'!$A:$BA,$C10+5,INDEX('3k - Základní list'!$B:$B,MATCH($B10,'3k - Základní list'!$A:$A,0),1)-2)</f>
        <v/>
      </c>
      <c r="G10" s="138" t="str">
        <f>INDEX('3k - 1. závod'!$A:$BA,$C10+5,INDEX('3k - Základní list'!$B:$B,MATCH($B10,'3k - Základní list'!$A:$A,0),1)-1)</f>
        <v/>
      </c>
      <c r="H10" s="32" t="s">
        <v>17</v>
      </c>
      <c r="I10" s="32">
        <v>6</v>
      </c>
      <c r="J10" s="80">
        <f>INDEX('3k - 2. závod'!$A:$BA,$I10+5,INDEX('3k - Základní list'!$B:$B,MATCH($H10,'3k - Základní list'!$A:$A,0),1))</f>
        <v>0</v>
      </c>
      <c r="K10" s="35" t="str">
        <f>INDEX('3k - 2. závod'!$A:$BA,$I10+5,INDEX('3k - Základní list'!$B:$B,MATCH($H10,'3k - Základní list'!$A:$A,0),1)+3)</f>
        <v/>
      </c>
      <c r="L10" s="62" t="str">
        <f>INDEX('3k - 2. závod'!$A:$BA,$I10+5,INDEX('3k - Základní list'!$B:$B,MATCH($H10,'3k - Základní list'!$A:$A,0),1)-2)</f>
        <v/>
      </c>
      <c r="M10" s="138" t="str">
        <f>INDEX('3k - 2. závod'!$A:$BA,$I10+5,INDEX('3k - Základní list'!$B:$B,MATCH($H10,'3k - Základní list'!$A:$A,0),1)-1)</f>
        <v/>
      </c>
    </row>
    <row r="11" spans="1:34" ht="31.5" customHeight="1" x14ac:dyDescent="0.2">
      <c r="A11" s="34">
        <v>7</v>
      </c>
      <c r="B11" s="32" t="s">
        <v>17</v>
      </c>
      <c r="C11" s="32">
        <v>7</v>
      </c>
      <c r="D11" s="80">
        <f>INDEX('3k - 1. závod'!$A:$BA,$C11+5,INDEX('3k - Základní list'!$B:$B,MATCH($B11,'3k - Základní list'!$A:$A,0),1))</f>
        <v>0</v>
      </c>
      <c r="E11" s="35" t="str">
        <f>INDEX('3k - 1. závod'!$A:$BA,$C11+5,INDEX('3k - Základní list'!$B:$B,MATCH($B11,'3k - Základní list'!$A:$A,0),1)+3)</f>
        <v/>
      </c>
      <c r="F11" s="62" t="str">
        <f>INDEX('3k - 1. závod'!$A:$BA,$C11+5,INDEX('3k - Základní list'!$B:$B,MATCH($B11,'3k - Základní list'!$A:$A,0),1)-2)</f>
        <v/>
      </c>
      <c r="G11" s="138" t="str">
        <f>INDEX('3k - 1. závod'!$A:$BA,$C11+5,INDEX('3k - Základní list'!$B:$B,MATCH($B11,'3k - Základní list'!$A:$A,0),1)-1)</f>
        <v/>
      </c>
      <c r="H11" s="32" t="s">
        <v>17</v>
      </c>
      <c r="I11" s="32">
        <v>7</v>
      </c>
      <c r="J11" s="80">
        <f>INDEX('3k - 2. závod'!$A:$BA,$I11+5,INDEX('3k - Základní list'!$B:$B,MATCH($H11,'3k - Základní list'!$A:$A,0),1))</f>
        <v>0</v>
      </c>
      <c r="K11" s="35" t="str">
        <f>INDEX('3k - 2. závod'!$A:$BA,$I11+5,INDEX('3k - Základní list'!$B:$B,MATCH($H11,'3k - Základní list'!$A:$A,0),1)+3)</f>
        <v/>
      </c>
      <c r="L11" s="62" t="str">
        <f>INDEX('3k - 2. závod'!$A:$BA,$I11+5,INDEX('3k - Základní list'!$B:$B,MATCH($H11,'3k - Základní list'!$A:$A,0),1)-2)</f>
        <v/>
      </c>
      <c r="M11" s="138" t="str">
        <f>INDEX('3k - 2. závod'!$A:$BA,$I11+5,INDEX('3k - Základní list'!$B:$B,MATCH($H11,'3k - Základní list'!$A:$A,0),1)-1)</f>
        <v/>
      </c>
    </row>
    <row r="12" spans="1:34" ht="31.5" customHeight="1" x14ac:dyDescent="0.2">
      <c r="A12" s="34">
        <v>8</v>
      </c>
      <c r="B12" s="32" t="s">
        <v>17</v>
      </c>
      <c r="C12" s="32">
        <v>8</v>
      </c>
      <c r="D12" s="80">
        <f>INDEX('3k - 1. závod'!$A:$BA,$C12+5,INDEX('3k - Základní list'!$B:$B,MATCH($B12,'3k - Základní list'!$A:$A,0),1))</f>
        <v>0</v>
      </c>
      <c r="E12" s="35" t="str">
        <f>INDEX('3k - 1. závod'!$A:$BA,$C12+5,INDEX('3k - Základní list'!$B:$B,MATCH($B12,'3k - Základní list'!$A:$A,0),1)+3)</f>
        <v/>
      </c>
      <c r="F12" s="62" t="str">
        <f>INDEX('3k - 1. závod'!$A:$BA,$C12+5,INDEX('3k - Základní list'!$B:$B,MATCH($B12,'3k - Základní list'!$A:$A,0),1)-2)</f>
        <v/>
      </c>
      <c r="G12" s="138" t="str">
        <f>INDEX('3k - 1. závod'!$A:$BA,$C12+5,INDEX('3k - Základní list'!$B:$B,MATCH($B12,'3k - Základní list'!$A:$A,0),1)-1)</f>
        <v/>
      </c>
      <c r="H12" s="32" t="s">
        <v>17</v>
      </c>
      <c r="I12" s="32">
        <v>8</v>
      </c>
      <c r="J12" s="80">
        <f>INDEX('3k - 2. závod'!$A:$BA,$I12+5,INDEX('3k - Základní list'!$B:$B,MATCH($H12,'3k - Základní list'!$A:$A,0),1))</f>
        <v>0</v>
      </c>
      <c r="K12" s="35" t="str">
        <f>INDEX('3k - 2. závod'!$A:$BA,$I12+5,INDEX('3k - Základní list'!$B:$B,MATCH($H12,'3k - Základní list'!$A:$A,0),1)+3)</f>
        <v/>
      </c>
      <c r="L12" s="62" t="str">
        <f>INDEX('3k - 2. závod'!$A:$BA,$I12+5,INDEX('3k - Základní list'!$B:$B,MATCH($H12,'3k - Základní list'!$A:$A,0),1)-2)</f>
        <v/>
      </c>
      <c r="M12" s="138" t="str">
        <f>INDEX('3k - 2. závod'!$A:$BA,$I12+5,INDEX('3k - Základní list'!$B:$B,MATCH($H12,'3k - Základní list'!$A:$A,0),1)-1)</f>
        <v/>
      </c>
    </row>
    <row r="13" spans="1:34" ht="31.5" customHeight="1" x14ac:dyDescent="0.2">
      <c r="A13" s="34">
        <v>9</v>
      </c>
      <c r="B13" s="32" t="s">
        <v>17</v>
      </c>
      <c r="C13" s="32">
        <v>9</v>
      </c>
      <c r="D13" s="80">
        <f>INDEX('3k - 1. závod'!$A:$BA,$C13+5,INDEX('3k - Základní list'!$B:$B,MATCH($B13,'3k - Základní list'!$A:$A,0),1))</f>
        <v>0</v>
      </c>
      <c r="E13" s="35" t="str">
        <f>INDEX('3k - 1. závod'!$A:$BA,$C13+5,INDEX('3k - Základní list'!$B:$B,MATCH($B13,'3k - Základní list'!$A:$A,0),1)+3)</f>
        <v/>
      </c>
      <c r="F13" s="62" t="str">
        <f>INDEX('3k - 1. závod'!$A:$BA,$C13+5,INDEX('3k - Základní list'!$B:$B,MATCH($B13,'3k - Základní list'!$A:$A,0),1)-2)</f>
        <v/>
      </c>
      <c r="G13" s="138" t="str">
        <f>INDEX('3k - 1. závod'!$A:$BA,$C13+5,INDEX('3k - Základní list'!$B:$B,MATCH($B13,'3k - Základní list'!$A:$A,0),1)-1)</f>
        <v/>
      </c>
      <c r="H13" s="32" t="s">
        <v>17</v>
      </c>
      <c r="I13" s="32">
        <v>9</v>
      </c>
      <c r="J13" s="80">
        <f>INDEX('3k - 2. závod'!$A:$BA,$I13+5,INDEX('3k - Základní list'!$B:$B,MATCH($H13,'3k - Základní list'!$A:$A,0),1))</f>
        <v>0</v>
      </c>
      <c r="K13" s="35" t="str">
        <f>INDEX('3k - 2. závod'!$A:$BA,$I13+5,INDEX('3k - Základní list'!$B:$B,MATCH($H13,'3k - Základní list'!$A:$A,0),1)+3)</f>
        <v/>
      </c>
      <c r="L13" s="62" t="str">
        <f>INDEX('3k - 2. závod'!$A:$BA,$I13+5,INDEX('3k - Základní list'!$B:$B,MATCH($H13,'3k - Základní list'!$A:$A,0),1)-2)</f>
        <v/>
      </c>
      <c r="M13" s="138" t="str">
        <f>INDEX('3k - 2. závod'!$A:$BA,$I13+5,INDEX('3k - Základní list'!$B:$B,MATCH($H13,'3k - Základní list'!$A:$A,0),1)-1)</f>
        <v/>
      </c>
    </row>
    <row r="14" spans="1:34" ht="31.5" customHeight="1" x14ac:dyDescent="0.2">
      <c r="A14" s="34">
        <v>10</v>
      </c>
      <c r="B14" s="32" t="s">
        <v>17</v>
      </c>
      <c r="C14" s="32">
        <v>10</v>
      </c>
      <c r="D14" s="80">
        <f>INDEX('3k - 1. závod'!$A:$BA,$C14+5,INDEX('3k - Základní list'!$B:$B,MATCH($B14,'3k - Základní list'!$A:$A,0),1))</f>
        <v>0</v>
      </c>
      <c r="E14" s="35" t="str">
        <f>INDEX('3k - 1. závod'!$A:$BA,$C14+5,INDEX('3k - Základní list'!$B:$B,MATCH($B14,'3k - Základní list'!$A:$A,0),1)+3)</f>
        <v/>
      </c>
      <c r="F14" s="62" t="str">
        <f>INDEX('3k - 1. závod'!$A:$BA,$C14+5,INDEX('3k - Základní list'!$B:$B,MATCH($B14,'3k - Základní list'!$A:$A,0),1)-2)</f>
        <v/>
      </c>
      <c r="G14" s="138" t="str">
        <f>INDEX('3k - 1. závod'!$A:$BA,$C14+5,INDEX('3k - Základní list'!$B:$B,MATCH($B14,'3k - Základní list'!$A:$A,0),1)-1)</f>
        <v/>
      </c>
      <c r="H14" s="32" t="s">
        <v>17</v>
      </c>
      <c r="I14" s="32">
        <v>10</v>
      </c>
      <c r="J14" s="80">
        <f>INDEX('3k - 2. závod'!$A:$BA,$I14+5,INDEX('3k - Základní list'!$B:$B,MATCH($H14,'3k - Základní list'!$A:$A,0),1))</f>
        <v>0</v>
      </c>
      <c r="K14" s="35" t="str">
        <f>INDEX('3k - 2. závod'!$A:$BA,$I14+5,INDEX('3k - Základní list'!$B:$B,MATCH($H14,'3k - Základní list'!$A:$A,0),1)+3)</f>
        <v/>
      </c>
      <c r="L14" s="62" t="str">
        <f>INDEX('3k - 2. závod'!$A:$BA,$I14+5,INDEX('3k - Základní list'!$B:$B,MATCH($H14,'3k - Základní list'!$A:$A,0),1)-2)</f>
        <v/>
      </c>
      <c r="M14" s="138" t="str">
        <f>INDEX('3k - 2. závod'!$A:$BA,$I14+5,INDEX('3k - Základní list'!$B:$B,MATCH($H14,'3k - Základní list'!$A:$A,0),1)-1)</f>
        <v/>
      </c>
    </row>
    <row r="15" spans="1:34" ht="31.5" customHeight="1" x14ac:dyDescent="0.2">
      <c r="A15" s="34">
        <v>11</v>
      </c>
      <c r="B15" s="32" t="s">
        <v>17</v>
      </c>
      <c r="C15" s="32">
        <v>11</v>
      </c>
      <c r="D15" s="80">
        <f>INDEX('3k - 1. závod'!$A:$BA,$C15+5,INDEX('3k - Základní list'!$B:$B,MATCH($B15,'3k - Základní list'!$A:$A,0),1))</f>
        <v>0</v>
      </c>
      <c r="E15" s="35" t="str">
        <f>INDEX('3k - 1. závod'!$A:$BA,$C15+5,INDEX('3k - Základní list'!$B:$B,MATCH($B15,'3k - Základní list'!$A:$A,0),1)+3)</f>
        <v/>
      </c>
      <c r="F15" s="62" t="str">
        <f>INDEX('3k - 1. závod'!$A:$BA,$C15+5,INDEX('3k - Základní list'!$B:$B,MATCH($B15,'3k - Základní list'!$A:$A,0),1)-2)</f>
        <v/>
      </c>
      <c r="G15" s="138" t="str">
        <f>INDEX('3k - 1. závod'!$A:$BA,$C15+5,INDEX('3k - Základní list'!$B:$B,MATCH($B15,'3k - Základní list'!$A:$A,0),1)-1)</f>
        <v/>
      </c>
      <c r="H15" s="32" t="s">
        <v>17</v>
      </c>
      <c r="I15" s="32">
        <v>11</v>
      </c>
      <c r="J15" s="80">
        <f>INDEX('3k - 2. závod'!$A:$BA,$I15+5,INDEX('3k - Základní list'!$B:$B,MATCH($H15,'3k - Základní list'!$A:$A,0),1))</f>
        <v>0</v>
      </c>
      <c r="K15" s="35" t="str">
        <f>INDEX('3k - 2. závod'!$A:$BA,$I15+5,INDEX('3k - Základní list'!$B:$B,MATCH($H15,'3k - Základní list'!$A:$A,0),1)+3)</f>
        <v/>
      </c>
      <c r="L15" s="62" t="str">
        <f>INDEX('3k - 2. závod'!$A:$BA,$I15+5,INDEX('3k - Základní list'!$B:$B,MATCH($H15,'3k - Základní list'!$A:$A,0),1)-2)</f>
        <v/>
      </c>
      <c r="M15" s="138" t="str">
        <f>INDEX('3k - 2. závod'!$A:$BA,$I15+5,INDEX('3k - Základní list'!$B:$B,MATCH($H15,'3k - Základní list'!$A:$A,0),1)-1)</f>
        <v/>
      </c>
    </row>
    <row r="16" spans="1:34" ht="31.5" customHeight="1" x14ac:dyDescent="0.2">
      <c r="A16" s="34">
        <v>12</v>
      </c>
      <c r="B16" s="32" t="s">
        <v>17</v>
      </c>
      <c r="C16" s="32">
        <v>12</v>
      </c>
      <c r="D16" s="80">
        <f>INDEX('3k - 1. závod'!$A:$BA,$C16+5,INDEX('3k - Základní list'!$B:$B,MATCH($B16,'3k - Základní list'!$A:$A,0),1))</f>
        <v>0</v>
      </c>
      <c r="E16" s="35" t="str">
        <f>INDEX('3k - 1. závod'!$A:$BA,$C16+5,INDEX('3k - Základní list'!$B:$B,MATCH($B16,'3k - Základní list'!$A:$A,0),1)+3)</f>
        <v/>
      </c>
      <c r="F16" s="62" t="str">
        <f>INDEX('3k - 1. závod'!$A:$BA,$C16+5,INDEX('3k - Základní list'!$B:$B,MATCH($B16,'3k - Základní list'!$A:$A,0),1)-2)</f>
        <v/>
      </c>
      <c r="G16" s="138" t="str">
        <f>INDEX('3k - 1. závod'!$A:$BA,$C16+5,INDEX('3k - Základní list'!$B:$B,MATCH($B16,'3k - Základní list'!$A:$A,0),1)-1)</f>
        <v/>
      </c>
      <c r="H16" s="32" t="s">
        <v>17</v>
      </c>
      <c r="I16" s="32">
        <v>12</v>
      </c>
      <c r="J16" s="80">
        <f>INDEX('3k - 2. závod'!$A:$BA,$I16+5,INDEX('3k - Základní list'!$B:$B,MATCH($H16,'3k - Základní list'!$A:$A,0),1))</f>
        <v>0</v>
      </c>
      <c r="K16" s="35" t="str">
        <f>INDEX('3k - 2. závod'!$A:$BA,$I16+5,INDEX('3k - Základní list'!$B:$B,MATCH($H16,'3k - Základní list'!$A:$A,0),1)+3)</f>
        <v/>
      </c>
      <c r="L16" s="62" t="str">
        <f>INDEX('3k - 2. závod'!$A:$BA,$I16+5,INDEX('3k - Základní list'!$B:$B,MATCH($H16,'3k - Základní list'!$A:$A,0),1)-2)</f>
        <v/>
      </c>
      <c r="M16" s="138" t="str">
        <f>INDEX('3k - 2. závod'!$A:$BA,$I16+5,INDEX('3k - Základní list'!$B:$B,MATCH($H16,'3k - Základní list'!$A:$A,0),1)-1)</f>
        <v/>
      </c>
    </row>
    <row r="17" spans="1:13" ht="31.5" customHeight="1" x14ac:dyDescent="0.2">
      <c r="A17" s="34">
        <v>13</v>
      </c>
      <c r="B17" s="32" t="s">
        <v>41</v>
      </c>
      <c r="C17" s="32">
        <v>1</v>
      </c>
      <c r="D17" s="80">
        <f>INDEX('3k - 1. závod'!$A:$BA,$C17+5,INDEX('3k - Základní list'!$B:$B,MATCH($B17,'3k - Základní list'!$A:$A,0),1))</f>
        <v>0</v>
      </c>
      <c r="E17" s="35" t="str">
        <f>INDEX('3k - 1. závod'!$A:$BA,$C17+5,INDEX('3k - Základní list'!$B:$B,MATCH($B17,'3k - Základní list'!$A:$A,0),1)+3)</f>
        <v/>
      </c>
      <c r="F17" s="62" t="str">
        <f>INDEX('3k - 1. závod'!$A:$BA,$C17+5,INDEX('3k - Základní list'!$B:$B,MATCH($B17,'3k - Základní list'!$A:$A,0),1)-2)</f>
        <v/>
      </c>
      <c r="G17" s="138" t="str">
        <f>INDEX('3k - 1. závod'!$A:$BA,$C17+5,INDEX('3k - Základní list'!$B:$B,MATCH($B17,'3k - Základní list'!$A:$A,0),1)-1)</f>
        <v/>
      </c>
      <c r="H17" s="32" t="s">
        <v>41</v>
      </c>
      <c r="I17" s="32">
        <v>1</v>
      </c>
      <c r="J17" s="80">
        <f>INDEX('3k - 2. závod'!$A:$BA,$I17+5,INDEX('3k - Základní list'!$B:$B,MATCH($H17,'3k - Základní list'!$A:$A,0),1))</f>
        <v>0</v>
      </c>
      <c r="K17" s="35" t="str">
        <f>INDEX('3k - 2. závod'!$A:$BA,$I17+5,INDEX('3k - Základní list'!$B:$B,MATCH($H17,'3k - Základní list'!$A:$A,0),1)+3)</f>
        <v/>
      </c>
      <c r="L17" s="62" t="str">
        <f>INDEX('3k - 2. závod'!$A:$BA,$I17+5,INDEX('3k - Základní list'!$B:$B,MATCH($H17,'3k - Základní list'!$A:$A,0),1)-2)</f>
        <v/>
      </c>
      <c r="M17" s="138" t="str">
        <f>INDEX('3k - 2. závod'!$A:$BA,$I17+5,INDEX('3k - Základní list'!$B:$B,MATCH($H17,'3k - Základní list'!$A:$A,0),1)-1)</f>
        <v/>
      </c>
    </row>
    <row r="18" spans="1:13" ht="31.5" customHeight="1" x14ac:dyDescent="0.2">
      <c r="A18" s="34">
        <v>14</v>
      </c>
      <c r="B18" s="32" t="s">
        <v>41</v>
      </c>
      <c r="C18" s="32">
        <v>2</v>
      </c>
      <c r="D18" s="80">
        <f>INDEX('3k - 1. závod'!$A:$BA,$C18+5,INDEX('3k - Základní list'!$B:$B,MATCH($B18,'3k - Základní list'!$A:$A,0),1))</f>
        <v>0</v>
      </c>
      <c r="E18" s="35" t="str">
        <f>INDEX('3k - 1. závod'!$A:$BA,$C18+5,INDEX('3k - Základní list'!$B:$B,MATCH($B18,'3k - Základní list'!$A:$A,0),1)+3)</f>
        <v/>
      </c>
      <c r="F18" s="62" t="str">
        <f>INDEX('3k - 1. závod'!$A:$BA,$C18+5,INDEX('3k - Základní list'!$B:$B,MATCH($B18,'3k - Základní list'!$A:$A,0),1)-2)</f>
        <v/>
      </c>
      <c r="G18" s="138" t="str">
        <f>INDEX('3k - 1. závod'!$A:$BA,$C18+5,INDEX('3k - Základní list'!$B:$B,MATCH($B18,'3k - Základní list'!$A:$A,0),1)-1)</f>
        <v/>
      </c>
      <c r="H18" s="32" t="s">
        <v>41</v>
      </c>
      <c r="I18" s="32">
        <v>2</v>
      </c>
      <c r="J18" s="80">
        <f>INDEX('3k - 2. závod'!$A:$BA,$I18+5,INDEX('3k - Základní list'!$B:$B,MATCH($H18,'3k - Základní list'!$A:$A,0),1))</f>
        <v>0</v>
      </c>
      <c r="K18" s="35" t="str">
        <f>INDEX('3k - 2. závod'!$A:$BA,$I18+5,INDEX('3k - Základní list'!$B:$B,MATCH($H18,'3k - Základní list'!$A:$A,0),1)+3)</f>
        <v/>
      </c>
      <c r="L18" s="62" t="str">
        <f>INDEX('3k - 2. závod'!$A:$BA,$I18+5,INDEX('3k - Základní list'!$B:$B,MATCH($H18,'3k - Základní list'!$A:$A,0),1)-2)</f>
        <v/>
      </c>
      <c r="M18" s="138" t="str">
        <f>INDEX('3k - 2. závod'!$A:$BA,$I18+5,INDEX('3k - Základní list'!$B:$B,MATCH($H18,'3k - Základní list'!$A:$A,0),1)-1)</f>
        <v/>
      </c>
    </row>
    <row r="19" spans="1:13" ht="31.5" customHeight="1" x14ac:dyDescent="0.2">
      <c r="A19" s="34">
        <v>15</v>
      </c>
      <c r="B19" s="32" t="s">
        <v>41</v>
      </c>
      <c r="C19" s="32">
        <v>3</v>
      </c>
      <c r="D19" s="80">
        <f>INDEX('3k - 1. závod'!$A:$BA,$C19+5,INDEX('3k - Základní list'!$B:$B,MATCH($B19,'3k - Základní list'!$A:$A,0),1))</f>
        <v>0</v>
      </c>
      <c r="E19" s="35" t="str">
        <f>INDEX('3k - 1. závod'!$A:$BA,$C19+5,INDEX('3k - Základní list'!$B:$B,MATCH($B19,'3k - Základní list'!$A:$A,0),1)+3)</f>
        <v/>
      </c>
      <c r="F19" s="62" t="str">
        <f>INDEX('3k - 1. závod'!$A:$BA,$C19+5,INDEX('3k - Základní list'!$B:$B,MATCH($B19,'3k - Základní list'!$A:$A,0),1)-2)</f>
        <v/>
      </c>
      <c r="G19" s="138" t="str">
        <f>INDEX('3k - 1. závod'!$A:$BA,$C19+5,INDEX('3k - Základní list'!$B:$B,MATCH($B19,'3k - Základní list'!$A:$A,0),1)-1)</f>
        <v/>
      </c>
      <c r="H19" s="32" t="s">
        <v>41</v>
      </c>
      <c r="I19" s="32">
        <v>3</v>
      </c>
      <c r="J19" s="80">
        <f>INDEX('3k - 2. závod'!$A:$BA,$I19+5,INDEX('3k - Základní list'!$B:$B,MATCH($H19,'3k - Základní list'!$A:$A,0),1))</f>
        <v>0</v>
      </c>
      <c r="K19" s="35" t="str">
        <f>INDEX('3k - 2. závod'!$A:$BA,$I19+5,INDEX('3k - Základní list'!$B:$B,MATCH($H19,'3k - Základní list'!$A:$A,0),1)+3)</f>
        <v/>
      </c>
      <c r="L19" s="62" t="str">
        <f>INDEX('3k - 2. závod'!$A:$BA,$I19+5,INDEX('3k - Základní list'!$B:$B,MATCH($H19,'3k - Základní list'!$A:$A,0),1)-2)</f>
        <v/>
      </c>
      <c r="M19" s="138" t="str">
        <f>INDEX('3k - 2. závod'!$A:$BA,$I19+5,INDEX('3k - Základní list'!$B:$B,MATCH($H19,'3k - Základní list'!$A:$A,0),1)-1)</f>
        <v/>
      </c>
    </row>
    <row r="20" spans="1:13" ht="31.5" customHeight="1" x14ac:dyDescent="0.2">
      <c r="A20" s="34">
        <v>16</v>
      </c>
      <c r="B20" s="32" t="s">
        <v>41</v>
      </c>
      <c r="C20" s="32">
        <v>4</v>
      </c>
      <c r="D20" s="80">
        <f>INDEX('3k - 1. závod'!$A:$BA,$C20+5,INDEX('3k - Základní list'!$B:$B,MATCH($B20,'3k - Základní list'!$A:$A,0),1))</f>
        <v>0</v>
      </c>
      <c r="E20" s="35" t="str">
        <f>INDEX('3k - 1. závod'!$A:$BA,$C20+5,INDEX('3k - Základní list'!$B:$B,MATCH($B20,'3k - Základní list'!$A:$A,0),1)+3)</f>
        <v/>
      </c>
      <c r="F20" s="62" t="str">
        <f>INDEX('3k - 1. závod'!$A:$BA,$C20+5,INDEX('3k - Základní list'!$B:$B,MATCH($B20,'3k - Základní list'!$A:$A,0),1)-2)</f>
        <v/>
      </c>
      <c r="G20" s="138" t="str">
        <f>INDEX('3k - 1. závod'!$A:$BA,$C20+5,INDEX('3k - Základní list'!$B:$B,MATCH($B20,'3k - Základní list'!$A:$A,0),1)-1)</f>
        <v/>
      </c>
      <c r="H20" s="32" t="s">
        <v>41</v>
      </c>
      <c r="I20" s="32">
        <v>4</v>
      </c>
      <c r="J20" s="80">
        <f>INDEX('3k - 2. závod'!$A:$BA,$I20+5,INDEX('3k - Základní list'!$B:$B,MATCH($H20,'3k - Základní list'!$A:$A,0),1))</f>
        <v>0</v>
      </c>
      <c r="K20" s="35" t="str">
        <f>INDEX('3k - 2. závod'!$A:$BA,$I20+5,INDEX('3k - Základní list'!$B:$B,MATCH($H20,'3k - Základní list'!$A:$A,0),1)+3)</f>
        <v/>
      </c>
      <c r="L20" s="62" t="str">
        <f>INDEX('3k - 2. závod'!$A:$BA,$I20+5,INDEX('3k - Základní list'!$B:$B,MATCH($H20,'3k - Základní list'!$A:$A,0),1)-2)</f>
        <v/>
      </c>
      <c r="M20" s="138" t="str">
        <f>INDEX('3k - 2. závod'!$A:$BA,$I20+5,INDEX('3k - Základní list'!$B:$B,MATCH($H20,'3k - Základní list'!$A:$A,0),1)-1)</f>
        <v/>
      </c>
    </row>
    <row r="21" spans="1:13" ht="31.5" customHeight="1" x14ac:dyDescent="0.2">
      <c r="A21" s="34">
        <v>17</v>
      </c>
      <c r="B21" s="32" t="s">
        <v>41</v>
      </c>
      <c r="C21" s="32">
        <v>5</v>
      </c>
      <c r="D21" s="80">
        <f>INDEX('3k - 1. závod'!$A:$BA,$C21+5,INDEX('3k - Základní list'!$B:$B,MATCH($B21,'3k - Základní list'!$A:$A,0),1))</f>
        <v>0</v>
      </c>
      <c r="E21" s="35" t="str">
        <f>INDEX('3k - 1. závod'!$A:$BA,$C21+5,INDEX('3k - Základní list'!$B:$B,MATCH($B21,'3k - Základní list'!$A:$A,0),1)+3)</f>
        <v/>
      </c>
      <c r="F21" s="62" t="str">
        <f>INDEX('3k - 1. závod'!$A:$BA,$C21+5,INDEX('3k - Základní list'!$B:$B,MATCH($B21,'3k - Základní list'!$A:$A,0),1)-2)</f>
        <v/>
      </c>
      <c r="G21" s="138" t="str">
        <f>INDEX('3k - 1. závod'!$A:$BA,$C21+5,INDEX('3k - Základní list'!$B:$B,MATCH($B21,'3k - Základní list'!$A:$A,0),1)-1)</f>
        <v/>
      </c>
      <c r="H21" s="32" t="s">
        <v>41</v>
      </c>
      <c r="I21" s="32">
        <v>5</v>
      </c>
      <c r="J21" s="80">
        <f>INDEX('3k - 2. závod'!$A:$BA,$I21+5,INDEX('3k - Základní list'!$B:$B,MATCH($H21,'3k - Základní list'!$A:$A,0),1))</f>
        <v>0</v>
      </c>
      <c r="K21" s="35" t="str">
        <f>INDEX('3k - 2. závod'!$A:$BA,$I21+5,INDEX('3k - Základní list'!$B:$B,MATCH($H21,'3k - Základní list'!$A:$A,0),1)+3)</f>
        <v/>
      </c>
      <c r="L21" s="62" t="str">
        <f>INDEX('3k - 2. závod'!$A:$BA,$I21+5,INDEX('3k - Základní list'!$B:$B,MATCH($H21,'3k - Základní list'!$A:$A,0),1)-2)</f>
        <v/>
      </c>
      <c r="M21" s="138" t="str">
        <f>INDEX('3k - 2. závod'!$A:$BA,$I21+5,INDEX('3k - Základní list'!$B:$B,MATCH($H21,'3k - Základní list'!$A:$A,0),1)-1)</f>
        <v/>
      </c>
    </row>
    <row r="22" spans="1:13" ht="31.5" customHeight="1" x14ac:dyDescent="0.2">
      <c r="A22" s="34">
        <v>18</v>
      </c>
      <c r="B22" s="32" t="s">
        <v>41</v>
      </c>
      <c r="C22" s="32">
        <v>6</v>
      </c>
      <c r="D22" s="80">
        <f>INDEX('3k - 1. závod'!$A:$BA,$C22+5,INDEX('3k - Základní list'!$B:$B,MATCH($B22,'3k - Základní list'!$A:$A,0),1))</f>
        <v>0</v>
      </c>
      <c r="E22" s="35" t="str">
        <f>INDEX('3k - 1. závod'!$A:$BA,$C22+5,INDEX('3k - Základní list'!$B:$B,MATCH($B22,'3k - Základní list'!$A:$A,0),1)+3)</f>
        <v/>
      </c>
      <c r="F22" s="62" t="str">
        <f>INDEX('3k - 1. závod'!$A:$BA,$C22+5,INDEX('3k - Základní list'!$B:$B,MATCH($B22,'3k - Základní list'!$A:$A,0),1)-2)</f>
        <v/>
      </c>
      <c r="G22" s="138" t="str">
        <f>INDEX('3k - 1. závod'!$A:$BA,$C22+5,INDEX('3k - Základní list'!$B:$B,MATCH($B22,'3k - Základní list'!$A:$A,0),1)-1)</f>
        <v/>
      </c>
      <c r="H22" s="32" t="s">
        <v>41</v>
      </c>
      <c r="I22" s="32">
        <v>6</v>
      </c>
      <c r="J22" s="80">
        <f>INDEX('3k - 2. závod'!$A:$BA,$I22+5,INDEX('3k - Základní list'!$B:$B,MATCH($H22,'3k - Základní list'!$A:$A,0),1))</f>
        <v>0</v>
      </c>
      <c r="K22" s="35" t="str">
        <f>INDEX('3k - 2. závod'!$A:$BA,$I22+5,INDEX('3k - Základní list'!$B:$B,MATCH($H22,'3k - Základní list'!$A:$A,0),1)+3)</f>
        <v/>
      </c>
      <c r="L22" s="62" t="str">
        <f>INDEX('3k - 2. závod'!$A:$BA,$I22+5,INDEX('3k - Základní list'!$B:$B,MATCH($H22,'3k - Základní list'!$A:$A,0),1)-2)</f>
        <v/>
      </c>
      <c r="M22" s="138" t="str">
        <f>INDEX('3k - 2. závod'!$A:$BA,$I22+5,INDEX('3k - Základní list'!$B:$B,MATCH($H22,'3k - Základní list'!$A:$A,0),1)-1)</f>
        <v/>
      </c>
    </row>
    <row r="23" spans="1:13" ht="31.5" customHeight="1" x14ac:dyDescent="0.2">
      <c r="A23" s="34">
        <v>19</v>
      </c>
      <c r="B23" s="32" t="s">
        <v>41</v>
      </c>
      <c r="C23" s="32">
        <v>7</v>
      </c>
      <c r="D23" s="80">
        <f>INDEX('3k - 1. závod'!$A:$BA,$C23+5,INDEX('3k - Základní list'!$B:$B,MATCH($B23,'3k - Základní list'!$A:$A,0),1))</f>
        <v>0</v>
      </c>
      <c r="E23" s="35" t="str">
        <f>INDEX('3k - 1. závod'!$A:$BA,$C23+5,INDEX('3k - Základní list'!$B:$B,MATCH($B23,'3k - Základní list'!$A:$A,0),1)+3)</f>
        <v/>
      </c>
      <c r="F23" s="62" t="str">
        <f>INDEX('3k - 1. závod'!$A:$BA,$C23+5,INDEX('3k - Základní list'!$B:$B,MATCH($B23,'3k - Základní list'!$A:$A,0),1)-2)</f>
        <v/>
      </c>
      <c r="G23" s="138" t="str">
        <f>INDEX('3k - 1. závod'!$A:$BA,$C23+5,INDEX('3k - Základní list'!$B:$B,MATCH($B23,'3k - Základní list'!$A:$A,0),1)-1)</f>
        <v/>
      </c>
      <c r="H23" s="32" t="s">
        <v>41</v>
      </c>
      <c r="I23" s="32">
        <v>7</v>
      </c>
      <c r="J23" s="80">
        <f>INDEX('3k - 2. závod'!$A:$BA,$I23+5,INDEX('3k - Základní list'!$B:$B,MATCH($H23,'3k - Základní list'!$A:$A,0),1))</f>
        <v>0</v>
      </c>
      <c r="K23" s="35" t="str">
        <f>INDEX('3k - 2. závod'!$A:$BA,$I23+5,INDEX('3k - Základní list'!$B:$B,MATCH($H23,'3k - Základní list'!$A:$A,0),1)+3)</f>
        <v/>
      </c>
      <c r="L23" s="62" t="str">
        <f>INDEX('3k - 2. závod'!$A:$BA,$I23+5,INDEX('3k - Základní list'!$B:$B,MATCH($H23,'3k - Základní list'!$A:$A,0),1)-2)</f>
        <v/>
      </c>
      <c r="M23" s="138" t="str">
        <f>INDEX('3k - 2. závod'!$A:$BA,$I23+5,INDEX('3k - Základní list'!$B:$B,MATCH($H23,'3k - Základní list'!$A:$A,0),1)-1)</f>
        <v/>
      </c>
    </row>
    <row r="24" spans="1:13" ht="31.5" customHeight="1" x14ac:dyDescent="0.2">
      <c r="A24" s="34">
        <v>20</v>
      </c>
      <c r="B24" s="32" t="s">
        <v>41</v>
      </c>
      <c r="C24" s="32">
        <v>8</v>
      </c>
      <c r="D24" s="80">
        <f>INDEX('3k - 1. závod'!$A:$BA,$C24+5,INDEX('3k - Základní list'!$B:$B,MATCH($B24,'3k - Základní list'!$A:$A,0),1))</f>
        <v>0</v>
      </c>
      <c r="E24" s="35" t="str">
        <f>INDEX('3k - 1. závod'!$A:$BA,$C24+5,INDEX('3k - Základní list'!$B:$B,MATCH($B24,'3k - Základní list'!$A:$A,0),1)+3)</f>
        <v/>
      </c>
      <c r="F24" s="62" t="str">
        <f>INDEX('3k - 1. závod'!$A:$BA,$C24+5,INDEX('3k - Základní list'!$B:$B,MATCH($B24,'3k - Základní list'!$A:$A,0),1)-2)</f>
        <v/>
      </c>
      <c r="G24" s="138" t="str">
        <f>INDEX('3k - 1. závod'!$A:$BA,$C24+5,INDEX('3k - Základní list'!$B:$B,MATCH($B24,'3k - Základní list'!$A:$A,0),1)-1)</f>
        <v/>
      </c>
      <c r="H24" s="32" t="s">
        <v>41</v>
      </c>
      <c r="I24" s="32">
        <v>8</v>
      </c>
      <c r="J24" s="80">
        <f>INDEX('3k - 2. závod'!$A:$BA,$I24+5,INDEX('3k - Základní list'!$B:$B,MATCH($H24,'3k - Základní list'!$A:$A,0),1))</f>
        <v>0</v>
      </c>
      <c r="K24" s="35" t="str">
        <f>INDEX('3k - 2. závod'!$A:$BA,$I24+5,INDEX('3k - Základní list'!$B:$B,MATCH($H24,'3k - Základní list'!$A:$A,0),1)+3)</f>
        <v/>
      </c>
      <c r="L24" s="62" t="str">
        <f>INDEX('3k - 2. závod'!$A:$BA,$I24+5,INDEX('3k - Základní list'!$B:$B,MATCH($H24,'3k - Základní list'!$A:$A,0),1)-2)</f>
        <v/>
      </c>
      <c r="M24" s="138" t="str">
        <f>INDEX('3k - 2. závod'!$A:$BA,$I24+5,INDEX('3k - Základní list'!$B:$B,MATCH($H24,'3k - Základní list'!$A:$A,0),1)-1)</f>
        <v/>
      </c>
    </row>
    <row r="25" spans="1:13" ht="31.5" customHeight="1" x14ac:dyDescent="0.2">
      <c r="A25" s="34">
        <v>21</v>
      </c>
      <c r="B25" s="32" t="s">
        <v>41</v>
      </c>
      <c r="C25" s="32">
        <v>9</v>
      </c>
      <c r="D25" s="80">
        <f>INDEX('3k - 1. závod'!$A:$BA,$C25+5,INDEX('3k - Základní list'!$B:$B,MATCH($B25,'3k - Základní list'!$A:$A,0),1))</f>
        <v>0</v>
      </c>
      <c r="E25" s="35" t="str">
        <f>INDEX('3k - 1. závod'!$A:$BA,$C25+5,INDEX('3k - Základní list'!$B:$B,MATCH($B25,'3k - Základní list'!$A:$A,0),1)+3)</f>
        <v/>
      </c>
      <c r="F25" s="62" t="str">
        <f>INDEX('3k - 1. závod'!$A:$BA,$C25+5,INDEX('3k - Základní list'!$B:$B,MATCH($B25,'3k - Základní list'!$A:$A,0),1)-2)</f>
        <v/>
      </c>
      <c r="G25" s="138" t="str">
        <f>INDEX('3k - 1. závod'!$A:$BA,$C25+5,INDEX('3k - Základní list'!$B:$B,MATCH($B25,'3k - Základní list'!$A:$A,0),1)-1)</f>
        <v/>
      </c>
      <c r="H25" s="32" t="s">
        <v>41</v>
      </c>
      <c r="I25" s="32">
        <v>9</v>
      </c>
      <c r="J25" s="80">
        <f>INDEX('3k - 2. závod'!$A:$BA,$I25+5,INDEX('3k - Základní list'!$B:$B,MATCH($H25,'3k - Základní list'!$A:$A,0),1))</f>
        <v>0</v>
      </c>
      <c r="K25" s="35" t="str">
        <f>INDEX('3k - 2. závod'!$A:$BA,$I25+5,INDEX('3k - Základní list'!$B:$B,MATCH($H25,'3k - Základní list'!$A:$A,0),1)+3)</f>
        <v/>
      </c>
      <c r="L25" s="62" t="str">
        <f>INDEX('3k - 2. závod'!$A:$BA,$I25+5,INDEX('3k - Základní list'!$B:$B,MATCH($H25,'3k - Základní list'!$A:$A,0),1)-2)</f>
        <v/>
      </c>
      <c r="M25" s="138" t="str">
        <f>INDEX('3k - 2. závod'!$A:$BA,$I25+5,INDEX('3k - Základní list'!$B:$B,MATCH($H25,'3k - Základní list'!$A:$A,0),1)-1)</f>
        <v/>
      </c>
    </row>
    <row r="26" spans="1:13" ht="31.5" customHeight="1" x14ac:dyDescent="0.2">
      <c r="A26" s="34">
        <v>22</v>
      </c>
      <c r="B26" s="32" t="s">
        <v>41</v>
      </c>
      <c r="C26" s="32">
        <v>10</v>
      </c>
      <c r="D26" s="80">
        <f>INDEX('3k - 1. závod'!$A:$BA,$C26+5,INDEX('3k - Základní list'!$B:$B,MATCH($B26,'3k - Základní list'!$A:$A,0),1))</f>
        <v>0</v>
      </c>
      <c r="E26" s="35" t="str">
        <f>INDEX('3k - 1. závod'!$A:$BA,$C26+5,INDEX('3k - Základní list'!$B:$B,MATCH($B26,'3k - Základní list'!$A:$A,0),1)+3)</f>
        <v/>
      </c>
      <c r="F26" s="62" t="str">
        <f>INDEX('3k - 1. závod'!$A:$BA,$C26+5,INDEX('3k - Základní list'!$B:$B,MATCH($B26,'3k - Základní list'!$A:$A,0),1)-2)</f>
        <v/>
      </c>
      <c r="G26" s="138" t="str">
        <f>INDEX('3k - 1. závod'!$A:$BA,$C26+5,INDEX('3k - Základní list'!$B:$B,MATCH($B26,'3k - Základní list'!$A:$A,0),1)-1)</f>
        <v/>
      </c>
      <c r="H26" s="32" t="s">
        <v>41</v>
      </c>
      <c r="I26" s="32">
        <v>10</v>
      </c>
      <c r="J26" s="80">
        <f>INDEX('3k - 2. závod'!$A:$BA,$I26+5,INDEX('3k - Základní list'!$B:$B,MATCH($H26,'3k - Základní list'!$A:$A,0),1))</f>
        <v>0</v>
      </c>
      <c r="K26" s="35" t="str">
        <f>INDEX('3k - 2. závod'!$A:$BA,$I26+5,INDEX('3k - Základní list'!$B:$B,MATCH($H26,'3k - Základní list'!$A:$A,0),1)+3)</f>
        <v/>
      </c>
      <c r="L26" s="62" t="str">
        <f>INDEX('3k - 2. závod'!$A:$BA,$I26+5,INDEX('3k - Základní list'!$B:$B,MATCH($H26,'3k - Základní list'!$A:$A,0),1)-2)</f>
        <v/>
      </c>
      <c r="M26" s="138" t="str">
        <f>INDEX('3k - 2. závod'!$A:$BA,$I26+5,INDEX('3k - Základní list'!$B:$B,MATCH($H26,'3k - Základní list'!$A:$A,0),1)-1)</f>
        <v/>
      </c>
    </row>
    <row r="27" spans="1:13" ht="31.5" customHeight="1" x14ac:dyDescent="0.2">
      <c r="A27" s="34">
        <v>23</v>
      </c>
      <c r="B27" s="32" t="s">
        <v>41</v>
      </c>
      <c r="C27" s="32">
        <v>11</v>
      </c>
      <c r="D27" s="80">
        <f>INDEX('3k - 1. závod'!$A:$BA,$C27+5,INDEX('3k - Základní list'!$B:$B,MATCH($B27,'3k - Základní list'!$A:$A,0),1))</f>
        <v>0</v>
      </c>
      <c r="E27" s="35" t="str">
        <f>INDEX('3k - 1. závod'!$A:$BA,$C27+5,INDEX('3k - Základní list'!$B:$B,MATCH($B27,'3k - Základní list'!$A:$A,0),1)+3)</f>
        <v/>
      </c>
      <c r="F27" s="62" t="str">
        <f>INDEX('3k - 1. závod'!$A:$BA,$C27+5,INDEX('3k - Základní list'!$B:$B,MATCH($B27,'3k - Základní list'!$A:$A,0),1)-2)</f>
        <v/>
      </c>
      <c r="G27" s="138" t="str">
        <f>INDEX('3k - 1. závod'!$A:$BA,$C27+5,INDEX('3k - Základní list'!$B:$B,MATCH($B27,'3k - Základní list'!$A:$A,0),1)-1)</f>
        <v/>
      </c>
      <c r="H27" s="32" t="s">
        <v>41</v>
      </c>
      <c r="I27" s="32">
        <v>11</v>
      </c>
      <c r="J27" s="80">
        <f>INDEX('3k - 2. závod'!$A:$BA,$I27+5,INDEX('3k - Základní list'!$B:$B,MATCH($H27,'3k - Základní list'!$A:$A,0),1))</f>
        <v>0</v>
      </c>
      <c r="K27" s="35" t="str">
        <f>INDEX('3k - 2. závod'!$A:$BA,$I27+5,INDEX('3k - Základní list'!$B:$B,MATCH($H27,'3k - Základní list'!$A:$A,0),1)+3)</f>
        <v/>
      </c>
      <c r="L27" s="62" t="str">
        <f>INDEX('3k - 2. závod'!$A:$BA,$I27+5,INDEX('3k - Základní list'!$B:$B,MATCH($H27,'3k - Základní list'!$A:$A,0),1)-2)</f>
        <v/>
      </c>
      <c r="M27" s="138" t="str">
        <f>INDEX('3k - 2. závod'!$A:$BA,$I27+5,INDEX('3k - Základní list'!$B:$B,MATCH($H27,'3k - Základní list'!$A:$A,0),1)-1)</f>
        <v/>
      </c>
    </row>
    <row r="28" spans="1:13" ht="31.5" customHeight="1" x14ac:dyDescent="0.2">
      <c r="A28" s="34">
        <v>24</v>
      </c>
      <c r="B28" s="32" t="s">
        <v>41</v>
      </c>
      <c r="C28" s="32">
        <v>12</v>
      </c>
      <c r="D28" s="80">
        <f>INDEX('3k - 1. závod'!$A:$BA,$C28+5,INDEX('3k - Základní list'!$B:$B,MATCH($B28,'3k - Základní list'!$A:$A,0),1))</f>
        <v>0</v>
      </c>
      <c r="E28" s="35" t="str">
        <f>INDEX('3k - 1. závod'!$A:$BA,$C28+5,INDEX('3k - Základní list'!$B:$B,MATCH($B28,'3k - Základní list'!$A:$A,0),1)+3)</f>
        <v/>
      </c>
      <c r="F28" s="62" t="str">
        <f>INDEX('3k - 1. závod'!$A:$BA,$C28+5,INDEX('3k - Základní list'!$B:$B,MATCH($B28,'3k - Základní list'!$A:$A,0),1)-2)</f>
        <v/>
      </c>
      <c r="G28" s="138" t="str">
        <f>INDEX('3k - 1. závod'!$A:$BA,$C28+5,INDEX('3k - Základní list'!$B:$B,MATCH($B28,'3k - Základní list'!$A:$A,0),1)-1)</f>
        <v/>
      </c>
      <c r="H28" s="32" t="s">
        <v>41</v>
      </c>
      <c r="I28" s="32">
        <v>12</v>
      </c>
      <c r="J28" s="80">
        <f>INDEX('3k - 2. závod'!$A:$BA,$I28+5,INDEX('3k - Základní list'!$B:$B,MATCH($H28,'3k - Základní list'!$A:$A,0),1))</f>
        <v>0</v>
      </c>
      <c r="K28" s="35" t="str">
        <f>INDEX('3k - 2. závod'!$A:$BA,$I28+5,INDEX('3k - Základní list'!$B:$B,MATCH($H28,'3k - Základní list'!$A:$A,0),1)+3)</f>
        <v/>
      </c>
      <c r="L28" s="62" t="str">
        <f>INDEX('3k - 2. závod'!$A:$BA,$I28+5,INDEX('3k - Základní list'!$B:$B,MATCH($H28,'3k - Základní list'!$A:$A,0),1)-2)</f>
        <v/>
      </c>
      <c r="M28" s="138" t="str">
        <f>INDEX('3k - 2. závod'!$A:$BA,$I28+5,INDEX('3k - Základní list'!$B:$B,MATCH($H28,'3k - Základní list'!$A:$A,0),1)-1)</f>
        <v/>
      </c>
    </row>
    <row r="29" spans="1:13" ht="31.5" customHeight="1" x14ac:dyDescent="0.2">
      <c r="A29" s="34">
        <v>25</v>
      </c>
      <c r="B29" s="32" t="s">
        <v>42</v>
      </c>
      <c r="C29" s="32">
        <v>1</v>
      </c>
      <c r="D29" s="80">
        <f>INDEX('3k - 1. závod'!$A:$BA,$C29+5,INDEX('3k - Základní list'!$B:$B,MATCH($B29,'3k - Základní list'!$A:$A,0),1))</f>
        <v>0</v>
      </c>
      <c r="E29" s="35" t="str">
        <f>INDEX('3k - 1. závod'!$A:$BA,$C29+5,INDEX('3k - Základní list'!$B:$B,MATCH($B29,'3k - Základní list'!$A:$A,0),1)+3)</f>
        <v/>
      </c>
      <c r="F29" s="62" t="str">
        <f>INDEX('3k - 1. závod'!$A:$BA,$C29+5,INDEX('3k - Základní list'!$B:$B,MATCH($B29,'3k - Základní list'!$A:$A,0),1)-2)</f>
        <v/>
      </c>
      <c r="G29" s="138" t="str">
        <f>INDEX('3k - 1. závod'!$A:$BA,$C29+5,INDEX('3k - Základní list'!$B:$B,MATCH($B29,'3k - Základní list'!$A:$A,0),1)-1)</f>
        <v/>
      </c>
      <c r="H29" s="32" t="s">
        <v>42</v>
      </c>
      <c r="I29" s="32">
        <v>1</v>
      </c>
      <c r="J29" s="80">
        <f>INDEX('3k - 2. závod'!$A:$BA,$I29+5,INDEX('3k - Základní list'!$B:$B,MATCH($H29,'3k - Základní list'!$A:$A,0),1))</f>
        <v>0</v>
      </c>
      <c r="K29" s="35" t="str">
        <f>INDEX('3k - 2. závod'!$A:$BA,$I29+5,INDEX('3k - Základní list'!$B:$B,MATCH($H29,'3k - Základní list'!$A:$A,0),1)+3)</f>
        <v/>
      </c>
      <c r="L29" s="62" t="str">
        <f>INDEX('3k - 2. závod'!$A:$BA,$I29+5,INDEX('3k - Základní list'!$B:$B,MATCH($H29,'3k - Základní list'!$A:$A,0),1)-2)</f>
        <v/>
      </c>
      <c r="M29" s="138" t="str">
        <f>INDEX('3k - 2. závod'!$A:$BA,$I29+5,INDEX('3k - Základní list'!$B:$B,MATCH($H29,'3k - Základní list'!$A:$A,0),1)-1)</f>
        <v/>
      </c>
    </row>
    <row r="30" spans="1:13" ht="31.5" customHeight="1" x14ac:dyDescent="0.2">
      <c r="A30" s="34">
        <v>26</v>
      </c>
      <c r="B30" s="32" t="s">
        <v>42</v>
      </c>
      <c r="C30" s="32">
        <v>2</v>
      </c>
      <c r="D30" s="80">
        <f>INDEX('3k - 1. závod'!$A:$BA,$C30+5,INDEX('3k - Základní list'!$B:$B,MATCH($B30,'3k - Základní list'!$A:$A,0),1))</f>
        <v>0</v>
      </c>
      <c r="E30" s="35" t="str">
        <f>INDEX('3k - 1. závod'!$A:$BA,$C30+5,INDEX('3k - Základní list'!$B:$B,MATCH($B30,'3k - Základní list'!$A:$A,0),1)+3)</f>
        <v/>
      </c>
      <c r="F30" s="62" t="str">
        <f>INDEX('3k - 1. závod'!$A:$BA,$C30+5,INDEX('3k - Základní list'!$B:$B,MATCH($B30,'3k - Základní list'!$A:$A,0),1)-2)</f>
        <v/>
      </c>
      <c r="G30" s="138" t="str">
        <f>INDEX('3k - 1. závod'!$A:$BA,$C30+5,INDEX('3k - Základní list'!$B:$B,MATCH($B30,'3k - Základní list'!$A:$A,0),1)-1)</f>
        <v/>
      </c>
      <c r="H30" s="32" t="s">
        <v>42</v>
      </c>
      <c r="I30" s="32">
        <v>2</v>
      </c>
      <c r="J30" s="80">
        <f>INDEX('3k - 2. závod'!$A:$BA,$I30+5,INDEX('3k - Základní list'!$B:$B,MATCH($H30,'3k - Základní list'!$A:$A,0),1))</f>
        <v>0</v>
      </c>
      <c r="K30" s="35" t="str">
        <f>INDEX('3k - 2. závod'!$A:$BA,$I30+5,INDEX('3k - Základní list'!$B:$B,MATCH($H30,'3k - Základní list'!$A:$A,0),1)+3)</f>
        <v/>
      </c>
      <c r="L30" s="62" t="str">
        <f>INDEX('3k - 2. závod'!$A:$BA,$I30+5,INDEX('3k - Základní list'!$B:$B,MATCH($H30,'3k - Základní list'!$A:$A,0),1)-2)</f>
        <v/>
      </c>
      <c r="M30" s="138" t="str">
        <f>INDEX('3k - 2. závod'!$A:$BA,$I30+5,INDEX('3k - Základní list'!$B:$B,MATCH($H30,'3k - Základní list'!$A:$A,0),1)-1)</f>
        <v/>
      </c>
    </row>
    <row r="31" spans="1:13" ht="31.5" customHeight="1" x14ac:dyDescent="0.2">
      <c r="A31" s="34">
        <v>27</v>
      </c>
      <c r="B31" s="32" t="s">
        <v>42</v>
      </c>
      <c r="C31" s="32">
        <v>3</v>
      </c>
      <c r="D31" s="80">
        <f>INDEX('3k - 1. závod'!$A:$BA,$C31+5,INDEX('3k - Základní list'!$B:$B,MATCH($B31,'3k - Základní list'!$A:$A,0),1))</f>
        <v>0</v>
      </c>
      <c r="E31" s="35" t="str">
        <f>INDEX('3k - 1. závod'!$A:$BA,$C31+5,INDEX('3k - Základní list'!$B:$B,MATCH($B31,'3k - Základní list'!$A:$A,0),1)+3)</f>
        <v/>
      </c>
      <c r="F31" s="62" t="str">
        <f>INDEX('3k - 1. závod'!$A:$BA,$C31+5,INDEX('3k - Základní list'!$B:$B,MATCH($B31,'3k - Základní list'!$A:$A,0),1)-2)</f>
        <v/>
      </c>
      <c r="G31" s="138" t="str">
        <f>INDEX('3k - 1. závod'!$A:$BA,$C31+5,INDEX('3k - Základní list'!$B:$B,MATCH($B31,'3k - Základní list'!$A:$A,0),1)-1)</f>
        <v/>
      </c>
      <c r="H31" s="32" t="s">
        <v>42</v>
      </c>
      <c r="I31" s="32">
        <v>3</v>
      </c>
      <c r="J31" s="80">
        <f>INDEX('3k - 2. závod'!$A:$BA,$I31+5,INDEX('3k - Základní list'!$B:$B,MATCH($H31,'3k - Základní list'!$A:$A,0),1))</f>
        <v>0</v>
      </c>
      <c r="K31" s="35" t="str">
        <f>INDEX('3k - 2. závod'!$A:$BA,$I31+5,INDEX('3k - Základní list'!$B:$B,MATCH($H31,'3k - Základní list'!$A:$A,0),1)+3)</f>
        <v/>
      </c>
      <c r="L31" s="62" t="str">
        <f>INDEX('3k - 2. závod'!$A:$BA,$I31+5,INDEX('3k - Základní list'!$B:$B,MATCH($H31,'3k - Základní list'!$A:$A,0),1)-2)</f>
        <v/>
      </c>
      <c r="M31" s="138" t="str">
        <f>INDEX('3k - 2. závod'!$A:$BA,$I31+5,INDEX('3k - Základní list'!$B:$B,MATCH($H31,'3k - Základní list'!$A:$A,0),1)-1)</f>
        <v/>
      </c>
    </row>
    <row r="32" spans="1:13" ht="31.5" customHeight="1" x14ac:dyDescent="0.2">
      <c r="A32" s="34">
        <v>28</v>
      </c>
      <c r="B32" s="32" t="s">
        <v>42</v>
      </c>
      <c r="C32" s="32">
        <v>4</v>
      </c>
      <c r="D32" s="80">
        <f>INDEX('3k - 1. závod'!$A:$BA,$C32+5,INDEX('3k - Základní list'!$B:$B,MATCH($B32,'3k - Základní list'!$A:$A,0),1))</f>
        <v>0</v>
      </c>
      <c r="E32" s="35" t="str">
        <f>INDEX('3k - 1. závod'!$A:$BA,$C32+5,INDEX('3k - Základní list'!$B:$B,MATCH($B32,'3k - Základní list'!$A:$A,0),1)+3)</f>
        <v/>
      </c>
      <c r="F32" s="62" t="str">
        <f>INDEX('3k - 1. závod'!$A:$BA,$C32+5,INDEX('3k - Základní list'!$B:$B,MATCH($B32,'3k - Základní list'!$A:$A,0),1)-2)</f>
        <v/>
      </c>
      <c r="G32" s="138" t="str">
        <f>INDEX('3k - 1. závod'!$A:$BA,$C32+5,INDEX('3k - Základní list'!$B:$B,MATCH($B32,'3k - Základní list'!$A:$A,0),1)-1)</f>
        <v/>
      </c>
      <c r="H32" s="32" t="s">
        <v>42</v>
      </c>
      <c r="I32" s="32">
        <v>4</v>
      </c>
      <c r="J32" s="80">
        <f>INDEX('3k - 2. závod'!$A:$BA,$I32+5,INDEX('3k - Základní list'!$B:$B,MATCH($H32,'3k - Základní list'!$A:$A,0),1))</f>
        <v>0</v>
      </c>
      <c r="K32" s="35" t="str">
        <f>INDEX('3k - 2. závod'!$A:$BA,$I32+5,INDEX('3k - Základní list'!$B:$B,MATCH($H32,'3k - Základní list'!$A:$A,0),1)+3)</f>
        <v/>
      </c>
      <c r="L32" s="62" t="str">
        <f>INDEX('3k - 2. závod'!$A:$BA,$I32+5,INDEX('3k - Základní list'!$B:$B,MATCH($H32,'3k - Základní list'!$A:$A,0),1)-2)</f>
        <v/>
      </c>
      <c r="M32" s="138" t="str">
        <f>INDEX('3k - 2. závod'!$A:$BA,$I32+5,INDEX('3k - Základní list'!$B:$B,MATCH($H32,'3k - Základní list'!$A:$A,0),1)-1)</f>
        <v/>
      </c>
    </row>
    <row r="33" spans="1:13" ht="31.5" customHeight="1" x14ac:dyDescent="0.2">
      <c r="A33" s="34">
        <v>29</v>
      </c>
      <c r="B33" s="32" t="s">
        <v>42</v>
      </c>
      <c r="C33" s="32">
        <v>5</v>
      </c>
      <c r="D33" s="80">
        <f>INDEX('3k - 1. závod'!$A:$BA,$C33+5,INDEX('3k - Základní list'!$B:$B,MATCH($B33,'3k - Základní list'!$A:$A,0),1))</f>
        <v>0</v>
      </c>
      <c r="E33" s="35" t="str">
        <f>INDEX('3k - 1. závod'!$A:$BA,$C33+5,INDEX('3k - Základní list'!$B:$B,MATCH($B33,'3k - Základní list'!$A:$A,0),1)+3)</f>
        <v/>
      </c>
      <c r="F33" s="62" t="str">
        <f>INDEX('3k - 1. závod'!$A:$BA,$C33+5,INDEX('3k - Základní list'!$B:$B,MATCH($B33,'3k - Základní list'!$A:$A,0),1)-2)</f>
        <v/>
      </c>
      <c r="G33" s="138" t="str">
        <f>INDEX('3k - 1. závod'!$A:$BA,$C33+5,INDEX('3k - Základní list'!$B:$B,MATCH($B33,'3k - Základní list'!$A:$A,0),1)-1)</f>
        <v/>
      </c>
      <c r="H33" s="32" t="s">
        <v>42</v>
      </c>
      <c r="I33" s="32">
        <v>5</v>
      </c>
      <c r="J33" s="80">
        <f>INDEX('3k - 2. závod'!$A:$BA,$I33+5,INDEX('3k - Základní list'!$B:$B,MATCH($H33,'3k - Základní list'!$A:$A,0),1))</f>
        <v>0</v>
      </c>
      <c r="K33" s="35" t="str">
        <f>INDEX('3k - 2. závod'!$A:$BA,$I33+5,INDEX('3k - Základní list'!$B:$B,MATCH($H33,'3k - Základní list'!$A:$A,0),1)+3)</f>
        <v/>
      </c>
      <c r="L33" s="62" t="str">
        <f>INDEX('3k - 2. závod'!$A:$BA,$I33+5,INDEX('3k - Základní list'!$B:$B,MATCH($H33,'3k - Základní list'!$A:$A,0),1)-2)</f>
        <v/>
      </c>
      <c r="M33" s="138" t="str">
        <f>INDEX('3k - 2. závod'!$A:$BA,$I33+5,INDEX('3k - Základní list'!$B:$B,MATCH($H33,'3k - Základní list'!$A:$A,0),1)-1)</f>
        <v/>
      </c>
    </row>
    <row r="34" spans="1:13" ht="31.5" customHeight="1" x14ac:dyDescent="0.2">
      <c r="A34" s="34">
        <v>30</v>
      </c>
      <c r="B34" s="32" t="s">
        <v>42</v>
      </c>
      <c r="C34" s="32">
        <v>6</v>
      </c>
      <c r="D34" s="80">
        <f>INDEX('3k - 1. závod'!$A:$BA,$C34+5,INDEX('3k - Základní list'!$B:$B,MATCH($B34,'3k - Základní list'!$A:$A,0),1))</f>
        <v>0</v>
      </c>
      <c r="E34" s="35" t="str">
        <f>INDEX('3k - 1. závod'!$A:$BA,$C34+5,INDEX('3k - Základní list'!$B:$B,MATCH($B34,'3k - Základní list'!$A:$A,0),1)+3)</f>
        <v/>
      </c>
      <c r="F34" s="62" t="str">
        <f>INDEX('3k - 1. závod'!$A:$BA,$C34+5,INDEX('3k - Základní list'!$B:$B,MATCH($B34,'3k - Základní list'!$A:$A,0),1)-2)</f>
        <v/>
      </c>
      <c r="G34" s="138" t="str">
        <f>INDEX('3k - 1. závod'!$A:$BA,$C34+5,INDEX('3k - Základní list'!$B:$B,MATCH($B34,'3k - Základní list'!$A:$A,0),1)-1)</f>
        <v/>
      </c>
      <c r="H34" s="32" t="s">
        <v>42</v>
      </c>
      <c r="I34" s="32">
        <v>6</v>
      </c>
      <c r="J34" s="80">
        <f>INDEX('3k - 2. závod'!$A:$BA,$I34+5,INDEX('3k - Základní list'!$B:$B,MATCH($H34,'3k - Základní list'!$A:$A,0),1))</f>
        <v>0</v>
      </c>
      <c r="K34" s="35" t="str">
        <f>INDEX('3k - 2. závod'!$A:$BA,$I34+5,INDEX('3k - Základní list'!$B:$B,MATCH($H34,'3k - Základní list'!$A:$A,0),1)+3)</f>
        <v/>
      </c>
      <c r="L34" s="62" t="str">
        <f>INDEX('3k - 2. závod'!$A:$BA,$I34+5,INDEX('3k - Základní list'!$B:$B,MATCH($H34,'3k - Základní list'!$A:$A,0),1)-2)</f>
        <v/>
      </c>
      <c r="M34" s="138" t="str">
        <f>INDEX('3k - 2. závod'!$A:$BA,$I34+5,INDEX('3k - Základní list'!$B:$B,MATCH($H34,'3k - Základní list'!$A:$A,0),1)-1)</f>
        <v/>
      </c>
    </row>
    <row r="35" spans="1:13" ht="31.5" customHeight="1" x14ac:dyDescent="0.2">
      <c r="A35" s="34">
        <v>31</v>
      </c>
      <c r="B35" s="32" t="s">
        <v>42</v>
      </c>
      <c r="C35" s="32">
        <v>7</v>
      </c>
      <c r="D35" s="80">
        <f>INDEX('3k - 1. závod'!$A:$BA,$C35+5,INDEX('3k - Základní list'!$B:$B,MATCH($B35,'3k - Základní list'!$A:$A,0),1))</f>
        <v>0</v>
      </c>
      <c r="E35" s="35" t="str">
        <f>INDEX('3k - 1. závod'!$A:$BA,$C35+5,INDEX('3k - Základní list'!$B:$B,MATCH($B35,'3k - Základní list'!$A:$A,0),1)+3)</f>
        <v/>
      </c>
      <c r="F35" s="62" t="str">
        <f>INDEX('3k - 1. závod'!$A:$BA,$C35+5,INDEX('3k - Základní list'!$B:$B,MATCH($B35,'3k - Základní list'!$A:$A,0),1)-2)</f>
        <v/>
      </c>
      <c r="G35" s="138" t="str">
        <f>INDEX('3k - 1. závod'!$A:$BA,$C35+5,INDEX('3k - Základní list'!$B:$B,MATCH($B35,'3k - Základní list'!$A:$A,0),1)-1)</f>
        <v/>
      </c>
      <c r="H35" s="32" t="s">
        <v>42</v>
      </c>
      <c r="I35" s="32">
        <v>7</v>
      </c>
      <c r="J35" s="80">
        <f>INDEX('3k - 2. závod'!$A:$BA,$I35+5,INDEX('3k - Základní list'!$B:$B,MATCH($H35,'3k - Základní list'!$A:$A,0),1))</f>
        <v>0</v>
      </c>
      <c r="K35" s="35" t="str">
        <f>INDEX('3k - 2. závod'!$A:$BA,$I35+5,INDEX('3k - Základní list'!$B:$B,MATCH($H35,'3k - Základní list'!$A:$A,0),1)+3)</f>
        <v/>
      </c>
      <c r="L35" s="62" t="str">
        <f>INDEX('3k - 2. závod'!$A:$BA,$I35+5,INDEX('3k - Základní list'!$B:$B,MATCH($H35,'3k - Základní list'!$A:$A,0),1)-2)</f>
        <v/>
      </c>
      <c r="M35" s="138" t="str">
        <f>INDEX('3k - 2. závod'!$A:$BA,$I35+5,INDEX('3k - Základní list'!$B:$B,MATCH($H35,'3k - Základní list'!$A:$A,0),1)-1)</f>
        <v/>
      </c>
    </row>
    <row r="36" spans="1:13" ht="31.5" customHeight="1" x14ac:dyDescent="0.2">
      <c r="A36" s="34">
        <v>32</v>
      </c>
      <c r="B36" s="32" t="s">
        <v>42</v>
      </c>
      <c r="C36" s="32">
        <v>8</v>
      </c>
      <c r="D36" s="80">
        <f>INDEX('3k - 1. závod'!$A:$BA,$C36+5,INDEX('3k - Základní list'!$B:$B,MATCH($B36,'3k - Základní list'!$A:$A,0),1))</f>
        <v>0</v>
      </c>
      <c r="E36" s="35" t="str">
        <f>INDEX('3k - 1. závod'!$A:$BA,$C36+5,INDEX('3k - Základní list'!$B:$B,MATCH($B36,'3k - Základní list'!$A:$A,0),1)+3)</f>
        <v/>
      </c>
      <c r="F36" s="62" t="str">
        <f>INDEX('3k - 1. závod'!$A:$BA,$C36+5,INDEX('3k - Základní list'!$B:$B,MATCH($B36,'3k - Základní list'!$A:$A,0),1)-2)</f>
        <v/>
      </c>
      <c r="G36" s="138" t="str">
        <f>INDEX('3k - 1. závod'!$A:$BA,$C36+5,INDEX('3k - Základní list'!$B:$B,MATCH($B36,'3k - Základní list'!$A:$A,0),1)-1)</f>
        <v/>
      </c>
      <c r="H36" s="32" t="s">
        <v>42</v>
      </c>
      <c r="I36" s="32">
        <v>8</v>
      </c>
      <c r="J36" s="80">
        <f>INDEX('3k - 2. závod'!$A:$BA,$I36+5,INDEX('3k - Základní list'!$B:$B,MATCH($H36,'3k - Základní list'!$A:$A,0),1))</f>
        <v>0</v>
      </c>
      <c r="K36" s="35" t="str">
        <f>INDEX('3k - 2. závod'!$A:$BA,$I36+5,INDEX('3k - Základní list'!$B:$B,MATCH($H36,'3k - Základní list'!$A:$A,0),1)+3)</f>
        <v/>
      </c>
      <c r="L36" s="62" t="str">
        <f>INDEX('3k - 2. závod'!$A:$BA,$I36+5,INDEX('3k - Základní list'!$B:$B,MATCH($H36,'3k - Základní list'!$A:$A,0),1)-2)</f>
        <v/>
      </c>
      <c r="M36" s="138" t="str">
        <f>INDEX('3k - 2. závod'!$A:$BA,$I36+5,INDEX('3k - Základní list'!$B:$B,MATCH($H36,'3k - Základní list'!$A:$A,0),1)-1)</f>
        <v/>
      </c>
    </row>
    <row r="37" spans="1:13" ht="31.5" customHeight="1" x14ac:dyDescent="0.2">
      <c r="A37" s="34">
        <v>33</v>
      </c>
      <c r="B37" s="32" t="s">
        <v>42</v>
      </c>
      <c r="C37" s="32">
        <v>9</v>
      </c>
      <c r="D37" s="80">
        <f>INDEX('3k - 1. závod'!$A:$BA,$C37+5,INDEX('3k - Základní list'!$B:$B,MATCH($B37,'3k - Základní list'!$A:$A,0),1))</f>
        <v>0</v>
      </c>
      <c r="E37" s="35" t="str">
        <f>INDEX('3k - 1. závod'!$A:$BA,$C37+5,INDEX('3k - Základní list'!$B:$B,MATCH($B37,'3k - Základní list'!$A:$A,0),1)+3)</f>
        <v/>
      </c>
      <c r="F37" s="62" t="str">
        <f>INDEX('3k - 1. závod'!$A:$BA,$C37+5,INDEX('3k - Základní list'!$B:$B,MATCH($B37,'3k - Základní list'!$A:$A,0),1)-2)</f>
        <v/>
      </c>
      <c r="G37" s="138" t="str">
        <f>INDEX('3k - 1. závod'!$A:$BA,$C37+5,INDEX('3k - Základní list'!$B:$B,MATCH($B37,'3k - Základní list'!$A:$A,0),1)-1)</f>
        <v/>
      </c>
      <c r="H37" s="32" t="s">
        <v>42</v>
      </c>
      <c r="I37" s="32">
        <v>9</v>
      </c>
      <c r="J37" s="80">
        <f>INDEX('3k - 2. závod'!$A:$BA,$I37+5,INDEX('3k - Základní list'!$B:$B,MATCH($H37,'3k - Základní list'!$A:$A,0),1))</f>
        <v>0</v>
      </c>
      <c r="K37" s="35" t="str">
        <f>INDEX('3k - 2. závod'!$A:$BA,$I37+5,INDEX('3k - Základní list'!$B:$B,MATCH($H37,'3k - Základní list'!$A:$A,0),1)+3)</f>
        <v/>
      </c>
      <c r="L37" s="62" t="str">
        <f>INDEX('3k - 2. závod'!$A:$BA,$I37+5,INDEX('3k - Základní list'!$B:$B,MATCH($H37,'3k - Základní list'!$A:$A,0),1)-2)</f>
        <v/>
      </c>
      <c r="M37" s="138" t="str">
        <f>INDEX('3k - 2. závod'!$A:$BA,$I37+5,INDEX('3k - Základní list'!$B:$B,MATCH($H37,'3k - Základní list'!$A:$A,0),1)-1)</f>
        <v/>
      </c>
    </row>
    <row r="38" spans="1:13" ht="31.5" customHeight="1" x14ac:dyDescent="0.2">
      <c r="A38" s="34">
        <v>34</v>
      </c>
      <c r="B38" s="32" t="s">
        <v>42</v>
      </c>
      <c r="C38" s="32">
        <v>10</v>
      </c>
      <c r="D38" s="80">
        <f>INDEX('3k - 1. závod'!$A:$BA,$C38+5,INDEX('3k - Základní list'!$B:$B,MATCH($B38,'3k - Základní list'!$A:$A,0),1))</f>
        <v>0</v>
      </c>
      <c r="E38" s="35" t="str">
        <f>INDEX('3k - 1. závod'!$A:$BA,$C38+5,INDEX('3k - Základní list'!$B:$B,MATCH($B38,'3k - Základní list'!$A:$A,0),1)+3)</f>
        <v/>
      </c>
      <c r="F38" s="62" t="str">
        <f>INDEX('3k - 1. závod'!$A:$BA,$C38+5,INDEX('3k - Základní list'!$B:$B,MATCH($B38,'3k - Základní list'!$A:$A,0),1)-2)</f>
        <v/>
      </c>
      <c r="G38" s="138" t="str">
        <f>INDEX('3k - 1. závod'!$A:$BA,$C38+5,INDEX('3k - Základní list'!$B:$B,MATCH($B38,'3k - Základní list'!$A:$A,0),1)-1)</f>
        <v/>
      </c>
      <c r="H38" s="32" t="s">
        <v>42</v>
      </c>
      <c r="I38" s="32">
        <v>10</v>
      </c>
      <c r="J38" s="80">
        <f>INDEX('3k - 2. závod'!$A:$BA,$I38+5,INDEX('3k - Základní list'!$B:$B,MATCH($H38,'3k - Základní list'!$A:$A,0),1))</f>
        <v>0</v>
      </c>
      <c r="K38" s="35" t="str">
        <f>INDEX('3k - 2. závod'!$A:$BA,$I38+5,INDEX('3k - Základní list'!$B:$B,MATCH($H38,'3k - Základní list'!$A:$A,0),1)+3)</f>
        <v/>
      </c>
      <c r="L38" s="62" t="str">
        <f>INDEX('3k - 2. závod'!$A:$BA,$I38+5,INDEX('3k - Základní list'!$B:$B,MATCH($H38,'3k - Základní list'!$A:$A,0),1)-2)</f>
        <v/>
      </c>
      <c r="M38" s="138" t="str">
        <f>INDEX('3k - 2. závod'!$A:$BA,$I38+5,INDEX('3k - Základní list'!$B:$B,MATCH($H38,'3k - Základní list'!$A:$A,0),1)-1)</f>
        <v/>
      </c>
    </row>
    <row r="39" spans="1:13" ht="31.5" customHeight="1" x14ac:dyDescent="0.2">
      <c r="A39" s="34">
        <v>35</v>
      </c>
      <c r="B39" s="32" t="s">
        <v>42</v>
      </c>
      <c r="C39" s="32">
        <v>11</v>
      </c>
      <c r="D39" s="80">
        <f>INDEX('3k - 1. závod'!$A:$BA,$C39+5,INDEX('3k - Základní list'!$B:$B,MATCH($B39,'3k - Základní list'!$A:$A,0),1))</f>
        <v>0</v>
      </c>
      <c r="E39" s="35" t="str">
        <f>INDEX('3k - 1. závod'!$A:$BA,$C39+5,INDEX('3k - Základní list'!$B:$B,MATCH($B39,'3k - Základní list'!$A:$A,0),1)+3)</f>
        <v/>
      </c>
      <c r="F39" s="62" t="str">
        <f>INDEX('3k - 1. závod'!$A:$BA,$C39+5,INDEX('3k - Základní list'!$B:$B,MATCH($B39,'3k - Základní list'!$A:$A,0),1)-2)</f>
        <v/>
      </c>
      <c r="G39" s="138" t="str">
        <f>INDEX('3k - 1. závod'!$A:$BA,$C39+5,INDEX('3k - Základní list'!$B:$B,MATCH($B39,'3k - Základní list'!$A:$A,0),1)-1)</f>
        <v/>
      </c>
      <c r="H39" s="32" t="s">
        <v>42</v>
      </c>
      <c r="I39" s="32">
        <v>11</v>
      </c>
      <c r="J39" s="80">
        <f>INDEX('3k - 2. závod'!$A:$BA,$I39+5,INDEX('3k - Základní list'!$B:$B,MATCH($H39,'3k - Základní list'!$A:$A,0),1))</f>
        <v>0</v>
      </c>
      <c r="K39" s="35" t="str">
        <f>INDEX('3k - 2. závod'!$A:$BA,$I39+5,INDEX('3k - Základní list'!$B:$B,MATCH($H39,'3k - Základní list'!$A:$A,0),1)+3)</f>
        <v/>
      </c>
      <c r="L39" s="62" t="str">
        <f>INDEX('3k - 2. závod'!$A:$BA,$I39+5,INDEX('3k - Základní list'!$B:$B,MATCH($H39,'3k - Základní list'!$A:$A,0),1)-2)</f>
        <v/>
      </c>
      <c r="M39" s="138" t="str">
        <f>INDEX('3k - 2. závod'!$A:$BA,$I39+5,INDEX('3k - Základní list'!$B:$B,MATCH($H39,'3k - Základní list'!$A:$A,0),1)-1)</f>
        <v/>
      </c>
    </row>
    <row r="40" spans="1:13" ht="31.5" customHeight="1" x14ac:dyDescent="0.2">
      <c r="A40" s="34">
        <v>36</v>
      </c>
      <c r="B40" s="32" t="s">
        <v>42</v>
      </c>
      <c r="C40" s="32">
        <v>12</v>
      </c>
      <c r="D40" s="80">
        <f>INDEX('3k - 1. závod'!$A:$BA,$C40+5,INDEX('3k - Základní list'!$B:$B,MATCH($B40,'3k - Základní list'!$A:$A,0),1))</f>
        <v>0</v>
      </c>
      <c r="E40" s="35" t="str">
        <f>INDEX('3k - 1. závod'!$A:$BA,$C40+5,INDEX('3k - Základní list'!$B:$B,MATCH($B40,'3k - Základní list'!$A:$A,0),1)+3)</f>
        <v/>
      </c>
      <c r="F40" s="62" t="str">
        <f>INDEX('3k - 1. závod'!$A:$BA,$C40+5,INDEX('3k - Základní list'!$B:$B,MATCH($B40,'3k - Základní list'!$A:$A,0),1)-2)</f>
        <v/>
      </c>
      <c r="G40" s="138" t="str">
        <f>INDEX('3k - 1. závod'!$A:$BA,$C40+5,INDEX('3k - Základní list'!$B:$B,MATCH($B40,'3k - Základní list'!$A:$A,0),1)-1)</f>
        <v/>
      </c>
      <c r="H40" s="32" t="s">
        <v>42</v>
      </c>
      <c r="I40" s="32">
        <v>12</v>
      </c>
      <c r="J40" s="80">
        <f>INDEX('3k - 2. závod'!$A:$BA,$I40+5,INDEX('3k - Základní list'!$B:$B,MATCH($H40,'3k - Základní list'!$A:$A,0),1))</f>
        <v>0</v>
      </c>
      <c r="K40" s="35" t="str">
        <f>INDEX('3k - 2. závod'!$A:$BA,$I40+5,INDEX('3k - Základní list'!$B:$B,MATCH($H40,'3k - Základní list'!$A:$A,0),1)+3)</f>
        <v/>
      </c>
      <c r="L40" s="62" t="str">
        <f>INDEX('3k - 2. závod'!$A:$BA,$I40+5,INDEX('3k - Základní list'!$B:$B,MATCH($H40,'3k - Základní list'!$A:$A,0),1)-2)</f>
        <v/>
      </c>
      <c r="M40" s="138" t="str">
        <f>INDEX('3k - 2. závod'!$A:$BA,$I40+5,INDEX('3k - Základní list'!$B:$B,MATCH($H40,'3k - Základní list'!$A:$A,0),1)-1)</f>
        <v/>
      </c>
    </row>
    <row r="41" spans="1:13" ht="31.5" customHeight="1" x14ac:dyDescent="0.2">
      <c r="A41" s="34">
        <v>37</v>
      </c>
      <c r="B41" s="32" t="s">
        <v>43</v>
      </c>
      <c r="C41" s="32">
        <v>1</v>
      </c>
      <c r="D41" s="80">
        <f>INDEX('3k - 1. závod'!$A:$BA,$C41+5,INDEX('3k - Základní list'!$B:$B,MATCH($B41,'3k - Základní list'!$A:$A,0),1))</f>
        <v>0</v>
      </c>
      <c r="E41" s="35" t="str">
        <f>INDEX('3k - 1. závod'!$A:$BA,$C41+5,INDEX('3k - Základní list'!$B:$B,MATCH($B41,'3k - Základní list'!$A:$A,0),1)+3)</f>
        <v/>
      </c>
      <c r="F41" s="62" t="str">
        <f>INDEX('3k - 1. závod'!$A:$BA,$C41+5,INDEX('3k - Základní list'!$B:$B,MATCH($B41,'3k - Základní list'!$A:$A,0),1)-2)</f>
        <v/>
      </c>
      <c r="G41" s="138" t="str">
        <f>INDEX('3k - 1. závod'!$A:$BA,$C41+5,INDEX('3k - Základní list'!$B:$B,MATCH($B41,'3k - Základní list'!$A:$A,0),1)-1)</f>
        <v/>
      </c>
      <c r="H41" s="32" t="s">
        <v>43</v>
      </c>
      <c r="I41" s="32">
        <v>1</v>
      </c>
      <c r="J41" s="80">
        <f>INDEX('3k - 2. závod'!$A:$BA,$I41+5,INDEX('3k - Základní list'!$B:$B,MATCH($H41,'3k - Základní list'!$A:$A,0),1))</f>
        <v>0</v>
      </c>
      <c r="K41" s="35" t="str">
        <f>INDEX('3k - 2. závod'!$A:$BA,$I41+5,INDEX('3k - Základní list'!$B:$B,MATCH($H41,'3k - Základní list'!$A:$A,0),1)+3)</f>
        <v/>
      </c>
      <c r="L41" s="62" t="str">
        <f>INDEX('3k - 2. závod'!$A:$BA,$I41+5,INDEX('3k - Základní list'!$B:$B,MATCH($H41,'3k - Základní list'!$A:$A,0),1)-2)</f>
        <v/>
      </c>
      <c r="M41" s="138" t="str">
        <f>INDEX('3k - 2. závod'!$A:$BA,$I41+5,INDEX('3k - Základní list'!$B:$B,MATCH($H41,'3k - Základní list'!$A:$A,0),1)-1)</f>
        <v/>
      </c>
    </row>
    <row r="42" spans="1:13" ht="31.5" customHeight="1" x14ac:dyDescent="0.2">
      <c r="A42" s="34">
        <v>38</v>
      </c>
      <c r="B42" s="32" t="s">
        <v>43</v>
      </c>
      <c r="C42" s="32">
        <v>2</v>
      </c>
      <c r="D42" s="80">
        <f>INDEX('3k - 1. závod'!$A:$BA,$C42+5,INDEX('3k - Základní list'!$B:$B,MATCH($B42,'3k - Základní list'!$A:$A,0),1))</f>
        <v>0</v>
      </c>
      <c r="E42" s="35" t="str">
        <f>INDEX('3k - 1. závod'!$A:$BA,$C42+5,INDEX('3k - Základní list'!$B:$B,MATCH($B42,'3k - Základní list'!$A:$A,0),1)+3)</f>
        <v/>
      </c>
      <c r="F42" s="62" t="str">
        <f>INDEX('3k - 1. závod'!$A:$BA,$C42+5,INDEX('3k - Základní list'!$B:$B,MATCH($B42,'3k - Základní list'!$A:$A,0),1)-2)</f>
        <v/>
      </c>
      <c r="G42" s="138" t="str">
        <f>INDEX('3k - 1. závod'!$A:$BA,$C42+5,INDEX('3k - Základní list'!$B:$B,MATCH($B42,'3k - Základní list'!$A:$A,0),1)-1)</f>
        <v/>
      </c>
      <c r="H42" s="32" t="s">
        <v>43</v>
      </c>
      <c r="I42" s="32">
        <v>2</v>
      </c>
      <c r="J42" s="80">
        <f>INDEX('3k - 2. závod'!$A:$BA,$I42+5,INDEX('3k - Základní list'!$B:$B,MATCH($H42,'3k - Základní list'!$A:$A,0),1))</f>
        <v>0</v>
      </c>
      <c r="K42" s="35" t="str">
        <f>INDEX('3k - 2. závod'!$A:$BA,$I42+5,INDEX('3k - Základní list'!$B:$B,MATCH($H42,'3k - Základní list'!$A:$A,0),1)+3)</f>
        <v/>
      </c>
      <c r="L42" s="62" t="str">
        <f>INDEX('3k - 2. závod'!$A:$BA,$I42+5,INDEX('3k - Základní list'!$B:$B,MATCH($H42,'3k - Základní list'!$A:$A,0),1)-2)</f>
        <v/>
      </c>
      <c r="M42" s="138" t="str">
        <f>INDEX('3k - 2. závod'!$A:$BA,$I42+5,INDEX('3k - Základní list'!$B:$B,MATCH($H42,'3k - Základní list'!$A:$A,0),1)-1)</f>
        <v/>
      </c>
    </row>
    <row r="43" spans="1:13" ht="31.5" customHeight="1" x14ac:dyDescent="0.2">
      <c r="A43" s="34">
        <v>39</v>
      </c>
      <c r="B43" s="32" t="s">
        <v>43</v>
      </c>
      <c r="C43" s="32">
        <v>3</v>
      </c>
      <c r="D43" s="80">
        <f>INDEX('3k - 1. závod'!$A:$BA,$C43+5,INDEX('3k - Základní list'!$B:$B,MATCH($B43,'3k - Základní list'!$A:$A,0),1))</f>
        <v>0</v>
      </c>
      <c r="E43" s="35" t="str">
        <f>INDEX('3k - 1. závod'!$A:$BA,$C43+5,INDEX('3k - Základní list'!$B:$B,MATCH($B43,'3k - Základní list'!$A:$A,0),1)+3)</f>
        <v/>
      </c>
      <c r="F43" s="62" t="str">
        <f>INDEX('3k - 1. závod'!$A:$BA,$C43+5,INDEX('3k - Základní list'!$B:$B,MATCH($B43,'3k - Základní list'!$A:$A,0),1)-2)</f>
        <v/>
      </c>
      <c r="G43" s="138" t="str">
        <f>INDEX('3k - 1. závod'!$A:$BA,$C43+5,INDEX('3k - Základní list'!$B:$B,MATCH($B43,'3k - Základní list'!$A:$A,0),1)-1)</f>
        <v/>
      </c>
      <c r="H43" s="32" t="s">
        <v>43</v>
      </c>
      <c r="I43" s="32">
        <v>3</v>
      </c>
      <c r="J43" s="80">
        <f>INDEX('3k - 2. závod'!$A:$BA,$I43+5,INDEX('3k - Základní list'!$B:$B,MATCH($H43,'3k - Základní list'!$A:$A,0),1))</f>
        <v>0</v>
      </c>
      <c r="K43" s="35" t="str">
        <f>INDEX('3k - 2. závod'!$A:$BA,$I43+5,INDEX('3k - Základní list'!$B:$B,MATCH($H43,'3k - Základní list'!$A:$A,0),1)+3)</f>
        <v/>
      </c>
      <c r="L43" s="62" t="str">
        <f>INDEX('3k - 2. závod'!$A:$BA,$I43+5,INDEX('3k - Základní list'!$B:$B,MATCH($H43,'3k - Základní list'!$A:$A,0),1)-2)</f>
        <v/>
      </c>
      <c r="M43" s="138" t="str">
        <f>INDEX('3k - 2. závod'!$A:$BA,$I43+5,INDEX('3k - Základní list'!$B:$B,MATCH($H43,'3k - Základní list'!$A:$A,0),1)-1)</f>
        <v/>
      </c>
    </row>
    <row r="44" spans="1:13" ht="31.5" customHeight="1" x14ac:dyDescent="0.2">
      <c r="A44" s="34">
        <v>40</v>
      </c>
      <c r="B44" s="32" t="s">
        <v>43</v>
      </c>
      <c r="C44" s="32">
        <v>4</v>
      </c>
      <c r="D44" s="80">
        <f>INDEX('3k - 1. závod'!$A:$BA,$C44+5,INDEX('3k - Základní list'!$B:$B,MATCH($B44,'3k - Základní list'!$A:$A,0),1))</f>
        <v>0</v>
      </c>
      <c r="E44" s="35" t="str">
        <f>INDEX('3k - 1. závod'!$A:$BA,$C44+5,INDEX('3k - Základní list'!$B:$B,MATCH($B44,'3k - Základní list'!$A:$A,0),1)+3)</f>
        <v/>
      </c>
      <c r="F44" s="62" t="str">
        <f>INDEX('3k - 1. závod'!$A:$BA,$C44+5,INDEX('3k - Základní list'!$B:$B,MATCH($B44,'3k - Základní list'!$A:$A,0),1)-2)</f>
        <v/>
      </c>
      <c r="G44" s="138" t="str">
        <f>INDEX('3k - 1. závod'!$A:$BA,$C44+5,INDEX('3k - Základní list'!$B:$B,MATCH($B44,'3k - Základní list'!$A:$A,0),1)-1)</f>
        <v/>
      </c>
      <c r="H44" s="32" t="s">
        <v>43</v>
      </c>
      <c r="I44" s="32">
        <v>4</v>
      </c>
      <c r="J44" s="80">
        <f>INDEX('3k - 2. závod'!$A:$BA,$I44+5,INDEX('3k - Základní list'!$B:$B,MATCH($H44,'3k - Základní list'!$A:$A,0),1))</f>
        <v>0</v>
      </c>
      <c r="K44" s="35" t="str">
        <f>INDEX('3k - 2. závod'!$A:$BA,$I44+5,INDEX('3k - Základní list'!$B:$B,MATCH($H44,'3k - Základní list'!$A:$A,0),1)+3)</f>
        <v/>
      </c>
      <c r="L44" s="62" t="str">
        <f>INDEX('3k - 2. závod'!$A:$BA,$I44+5,INDEX('3k - Základní list'!$B:$B,MATCH($H44,'3k - Základní list'!$A:$A,0),1)-2)</f>
        <v/>
      </c>
      <c r="M44" s="138" t="str">
        <f>INDEX('3k - 2. závod'!$A:$BA,$I44+5,INDEX('3k - Základní list'!$B:$B,MATCH($H44,'3k - Základní list'!$A:$A,0),1)-1)</f>
        <v/>
      </c>
    </row>
    <row r="45" spans="1:13" ht="31.5" customHeight="1" x14ac:dyDescent="0.2">
      <c r="A45" s="34">
        <v>41</v>
      </c>
      <c r="B45" s="32" t="s">
        <v>43</v>
      </c>
      <c r="C45" s="32">
        <v>5</v>
      </c>
      <c r="D45" s="80">
        <f>INDEX('3k - 1. závod'!$A:$BA,$C45+5,INDEX('3k - Základní list'!$B:$B,MATCH($B45,'3k - Základní list'!$A:$A,0),1))</f>
        <v>0</v>
      </c>
      <c r="E45" s="35" t="str">
        <f>INDEX('3k - 1. závod'!$A:$BA,$C45+5,INDEX('3k - Základní list'!$B:$B,MATCH($B45,'3k - Základní list'!$A:$A,0),1)+3)</f>
        <v/>
      </c>
      <c r="F45" s="62" t="str">
        <f>INDEX('3k - 1. závod'!$A:$BA,$C45+5,INDEX('3k - Základní list'!$B:$B,MATCH($B45,'3k - Základní list'!$A:$A,0),1)-2)</f>
        <v/>
      </c>
      <c r="G45" s="138" t="str">
        <f>INDEX('3k - 1. závod'!$A:$BA,$C45+5,INDEX('3k - Základní list'!$B:$B,MATCH($B45,'3k - Základní list'!$A:$A,0),1)-1)</f>
        <v/>
      </c>
      <c r="H45" s="32" t="s">
        <v>43</v>
      </c>
      <c r="I45" s="32">
        <v>5</v>
      </c>
      <c r="J45" s="80">
        <f>INDEX('3k - 2. závod'!$A:$BA,$I45+5,INDEX('3k - Základní list'!$B:$B,MATCH($H45,'3k - Základní list'!$A:$A,0),1))</f>
        <v>0</v>
      </c>
      <c r="K45" s="35" t="str">
        <f>INDEX('3k - 2. závod'!$A:$BA,$I45+5,INDEX('3k - Základní list'!$B:$B,MATCH($H45,'3k - Základní list'!$A:$A,0),1)+3)</f>
        <v/>
      </c>
      <c r="L45" s="62" t="str">
        <f>INDEX('3k - 2. závod'!$A:$BA,$I45+5,INDEX('3k - Základní list'!$B:$B,MATCH($H45,'3k - Základní list'!$A:$A,0),1)-2)</f>
        <v/>
      </c>
      <c r="M45" s="138" t="str">
        <f>INDEX('3k - 2. závod'!$A:$BA,$I45+5,INDEX('3k - Základní list'!$B:$B,MATCH($H45,'3k - Základní list'!$A:$A,0),1)-1)</f>
        <v/>
      </c>
    </row>
    <row r="46" spans="1:13" ht="31.5" customHeight="1" x14ac:dyDescent="0.2">
      <c r="A46" s="34">
        <v>42</v>
      </c>
      <c r="B46" s="32" t="s">
        <v>43</v>
      </c>
      <c r="C46" s="32">
        <v>6</v>
      </c>
      <c r="D46" s="80">
        <f>INDEX('3k - 1. závod'!$A:$BA,$C46+5,INDEX('3k - Základní list'!$B:$B,MATCH($B46,'3k - Základní list'!$A:$A,0),1))</f>
        <v>0</v>
      </c>
      <c r="E46" s="35" t="str">
        <f>INDEX('3k - 1. závod'!$A:$BA,$C46+5,INDEX('3k - Základní list'!$B:$B,MATCH($B46,'3k - Základní list'!$A:$A,0),1)+3)</f>
        <v/>
      </c>
      <c r="F46" s="62" t="str">
        <f>INDEX('3k - 1. závod'!$A:$BA,$C46+5,INDEX('3k - Základní list'!$B:$B,MATCH($B46,'3k - Základní list'!$A:$A,0),1)-2)</f>
        <v/>
      </c>
      <c r="G46" s="138" t="str">
        <f>INDEX('3k - 1. závod'!$A:$BA,$C46+5,INDEX('3k - Základní list'!$B:$B,MATCH($B46,'3k - Základní list'!$A:$A,0),1)-1)</f>
        <v/>
      </c>
      <c r="H46" s="32" t="s">
        <v>43</v>
      </c>
      <c r="I46" s="32">
        <v>6</v>
      </c>
      <c r="J46" s="80">
        <f>INDEX('3k - 2. závod'!$A:$BA,$I46+5,INDEX('3k - Základní list'!$B:$B,MATCH($H46,'3k - Základní list'!$A:$A,0),1))</f>
        <v>0</v>
      </c>
      <c r="K46" s="35" t="str">
        <f>INDEX('3k - 2. závod'!$A:$BA,$I46+5,INDEX('3k - Základní list'!$B:$B,MATCH($H46,'3k - Základní list'!$A:$A,0),1)+3)</f>
        <v/>
      </c>
      <c r="L46" s="62" t="str">
        <f>INDEX('3k - 2. závod'!$A:$BA,$I46+5,INDEX('3k - Základní list'!$B:$B,MATCH($H46,'3k - Základní list'!$A:$A,0),1)-2)</f>
        <v/>
      </c>
      <c r="M46" s="138" t="str">
        <f>INDEX('3k - 2. závod'!$A:$BA,$I46+5,INDEX('3k - Základní list'!$B:$B,MATCH($H46,'3k - Základní list'!$A:$A,0),1)-1)</f>
        <v/>
      </c>
    </row>
    <row r="47" spans="1:13" ht="31.5" customHeight="1" x14ac:dyDescent="0.2">
      <c r="A47" s="34">
        <v>43</v>
      </c>
      <c r="B47" s="32" t="s">
        <v>43</v>
      </c>
      <c r="C47" s="32">
        <v>7</v>
      </c>
      <c r="D47" s="80">
        <f>INDEX('3k - 1. závod'!$A:$BA,$C47+5,INDEX('3k - Základní list'!$B:$B,MATCH($B47,'3k - Základní list'!$A:$A,0),1))</f>
        <v>0</v>
      </c>
      <c r="E47" s="35" t="str">
        <f>INDEX('3k - 1. závod'!$A:$BA,$C47+5,INDEX('3k - Základní list'!$B:$B,MATCH($B47,'3k - Základní list'!$A:$A,0),1)+3)</f>
        <v/>
      </c>
      <c r="F47" s="62" t="str">
        <f>INDEX('3k - 1. závod'!$A:$BA,$C47+5,INDEX('3k - Základní list'!$B:$B,MATCH($B47,'3k - Základní list'!$A:$A,0),1)-2)</f>
        <v/>
      </c>
      <c r="G47" s="138" t="str">
        <f>INDEX('3k - 1. závod'!$A:$BA,$C47+5,INDEX('3k - Základní list'!$B:$B,MATCH($B47,'3k - Základní list'!$A:$A,0),1)-1)</f>
        <v/>
      </c>
      <c r="H47" s="32" t="s">
        <v>43</v>
      </c>
      <c r="I47" s="32">
        <v>7</v>
      </c>
      <c r="J47" s="80">
        <f>INDEX('3k - 2. závod'!$A:$BA,$I47+5,INDEX('3k - Základní list'!$B:$B,MATCH($H47,'3k - Základní list'!$A:$A,0),1))</f>
        <v>0</v>
      </c>
      <c r="K47" s="35" t="str">
        <f>INDEX('3k - 2. závod'!$A:$BA,$I47+5,INDEX('3k - Základní list'!$B:$B,MATCH($H47,'3k - Základní list'!$A:$A,0),1)+3)</f>
        <v/>
      </c>
      <c r="L47" s="62" t="str">
        <f>INDEX('3k - 2. závod'!$A:$BA,$I47+5,INDEX('3k - Základní list'!$B:$B,MATCH($H47,'3k - Základní list'!$A:$A,0),1)-2)</f>
        <v/>
      </c>
      <c r="M47" s="138" t="str">
        <f>INDEX('3k - 2. závod'!$A:$BA,$I47+5,INDEX('3k - Základní list'!$B:$B,MATCH($H47,'3k - Základní list'!$A:$A,0),1)-1)</f>
        <v/>
      </c>
    </row>
    <row r="48" spans="1:13" ht="31.5" customHeight="1" x14ac:dyDescent="0.2">
      <c r="A48" s="34">
        <v>44</v>
      </c>
      <c r="B48" s="32" t="s">
        <v>43</v>
      </c>
      <c r="C48" s="32">
        <v>8</v>
      </c>
      <c r="D48" s="80">
        <f>INDEX('3k - 1. závod'!$A:$BA,$C48+5,INDEX('3k - Základní list'!$B:$B,MATCH($B48,'3k - Základní list'!$A:$A,0),1))</f>
        <v>0</v>
      </c>
      <c r="E48" s="35" t="str">
        <f>INDEX('3k - 1. závod'!$A:$BA,$C48+5,INDEX('3k - Základní list'!$B:$B,MATCH($B48,'3k - Základní list'!$A:$A,0),1)+3)</f>
        <v/>
      </c>
      <c r="F48" s="62" t="str">
        <f>INDEX('3k - 1. závod'!$A:$BA,$C48+5,INDEX('3k - Základní list'!$B:$B,MATCH($B48,'3k - Základní list'!$A:$A,0),1)-2)</f>
        <v/>
      </c>
      <c r="G48" s="138" t="str">
        <f>INDEX('3k - 1. závod'!$A:$BA,$C48+5,INDEX('3k - Základní list'!$B:$B,MATCH($B48,'3k - Základní list'!$A:$A,0),1)-1)</f>
        <v/>
      </c>
      <c r="H48" s="32" t="s">
        <v>43</v>
      </c>
      <c r="I48" s="32">
        <v>8</v>
      </c>
      <c r="J48" s="80">
        <f>INDEX('3k - 2. závod'!$A:$BA,$I48+5,INDEX('3k - Základní list'!$B:$B,MATCH($H48,'3k - Základní list'!$A:$A,0),1))</f>
        <v>0</v>
      </c>
      <c r="K48" s="35" t="str">
        <f>INDEX('3k - 2. závod'!$A:$BA,$I48+5,INDEX('3k - Základní list'!$B:$B,MATCH($H48,'3k - Základní list'!$A:$A,0),1)+3)</f>
        <v/>
      </c>
      <c r="L48" s="62" t="str">
        <f>INDEX('3k - 2. závod'!$A:$BA,$I48+5,INDEX('3k - Základní list'!$B:$B,MATCH($H48,'3k - Základní list'!$A:$A,0),1)-2)</f>
        <v/>
      </c>
      <c r="M48" s="138" t="str">
        <f>INDEX('3k - 2. závod'!$A:$BA,$I48+5,INDEX('3k - Základní list'!$B:$B,MATCH($H48,'3k - Základní list'!$A:$A,0),1)-1)</f>
        <v/>
      </c>
    </row>
    <row r="49" spans="1:13" ht="31.5" customHeight="1" x14ac:dyDescent="0.2">
      <c r="A49" s="34">
        <v>45</v>
      </c>
      <c r="B49" s="32" t="s">
        <v>43</v>
      </c>
      <c r="C49" s="32">
        <v>9</v>
      </c>
      <c r="D49" s="80">
        <f>INDEX('3k - 1. závod'!$A:$BA,$C49+5,INDEX('3k - Základní list'!$B:$B,MATCH($B49,'3k - Základní list'!$A:$A,0),1))</f>
        <v>0</v>
      </c>
      <c r="E49" s="35" t="str">
        <f>INDEX('3k - 1. závod'!$A:$BA,$C49+5,INDEX('3k - Základní list'!$B:$B,MATCH($B49,'3k - Základní list'!$A:$A,0),1)+3)</f>
        <v/>
      </c>
      <c r="F49" s="62" t="str">
        <f>INDEX('3k - 1. závod'!$A:$BA,$C49+5,INDEX('3k - Základní list'!$B:$B,MATCH($B49,'3k - Základní list'!$A:$A,0),1)-2)</f>
        <v/>
      </c>
      <c r="G49" s="138" t="str">
        <f>INDEX('3k - 1. závod'!$A:$BA,$C49+5,INDEX('3k - Základní list'!$B:$B,MATCH($B49,'3k - Základní list'!$A:$A,0),1)-1)</f>
        <v/>
      </c>
      <c r="H49" s="32" t="s">
        <v>43</v>
      </c>
      <c r="I49" s="32">
        <v>9</v>
      </c>
      <c r="J49" s="80">
        <f>INDEX('3k - 2. závod'!$A:$BA,$I49+5,INDEX('3k - Základní list'!$B:$B,MATCH($H49,'3k - Základní list'!$A:$A,0),1))</f>
        <v>0</v>
      </c>
      <c r="K49" s="35" t="str">
        <f>INDEX('3k - 2. závod'!$A:$BA,$I49+5,INDEX('3k - Základní list'!$B:$B,MATCH($H49,'3k - Základní list'!$A:$A,0),1)+3)</f>
        <v/>
      </c>
      <c r="L49" s="62" t="str">
        <f>INDEX('3k - 2. závod'!$A:$BA,$I49+5,INDEX('3k - Základní list'!$B:$B,MATCH($H49,'3k - Základní list'!$A:$A,0),1)-2)</f>
        <v/>
      </c>
      <c r="M49" s="138" t="str">
        <f>INDEX('3k - 2. závod'!$A:$BA,$I49+5,INDEX('3k - Základní list'!$B:$B,MATCH($H49,'3k - Základní list'!$A:$A,0),1)-1)</f>
        <v/>
      </c>
    </row>
    <row r="50" spans="1:13" ht="31.5" customHeight="1" x14ac:dyDescent="0.2">
      <c r="A50" s="34">
        <v>46</v>
      </c>
      <c r="B50" s="32" t="s">
        <v>43</v>
      </c>
      <c r="C50" s="32">
        <v>10</v>
      </c>
      <c r="D50" s="80">
        <f>INDEX('3k - 1. závod'!$A:$BA,$C50+5,INDEX('3k - Základní list'!$B:$B,MATCH($B50,'3k - Základní list'!$A:$A,0),1))</f>
        <v>0</v>
      </c>
      <c r="E50" s="35" t="str">
        <f>INDEX('3k - 1. závod'!$A:$BA,$C50+5,INDEX('3k - Základní list'!$B:$B,MATCH($B50,'3k - Základní list'!$A:$A,0),1)+3)</f>
        <v/>
      </c>
      <c r="F50" s="62" t="str">
        <f>INDEX('3k - 1. závod'!$A:$BA,$C50+5,INDEX('3k - Základní list'!$B:$B,MATCH($B50,'3k - Základní list'!$A:$A,0),1)-2)</f>
        <v/>
      </c>
      <c r="G50" s="138" t="str">
        <f>INDEX('3k - 1. závod'!$A:$BA,$C50+5,INDEX('3k - Základní list'!$B:$B,MATCH($B50,'3k - Základní list'!$A:$A,0),1)-1)</f>
        <v/>
      </c>
      <c r="H50" s="32" t="s">
        <v>43</v>
      </c>
      <c r="I50" s="32">
        <v>10</v>
      </c>
      <c r="J50" s="80">
        <f>INDEX('3k - 2. závod'!$A:$BA,$I50+5,INDEX('3k - Základní list'!$B:$B,MATCH($H50,'3k - Základní list'!$A:$A,0),1))</f>
        <v>0</v>
      </c>
      <c r="K50" s="35" t="str">
        <f>INDEX('3k - 2. závod'!$A:$BA,$I50+5,INDEX('3k - Základní list'!$B:$B,MATCH($H50,'3k - Základní list'!$A:$A,0),1)+3)</f>
        <v/>
      </c>
      <c r="L50" s="62" t="str">
        <f>INDEX('3k - 2. závod'!$A:$BA,$I50+5,INDEX('3k - Základní list'!$B:$B,MATCH($H50,'3k - Základní list'!$A:$A,0),1)-2)</f>
        <v/>
      </c>
      <c r="M50" s="138" t="str">
        <f>INDEX('3k - 2. závod'!$A:$BA,$I50+5,INDEX('3k - Základní list'!$B:$B,MATCH($H50,'3k - Základní list'!$A:$A,0),1)-1)</f>
        <v/>
      </c>
    </row>
    <row r="51" spans="1:13" ht="31.5" customHeight="1" x14ac:dyDescent="0.2">
      <c r="A51" s="34">
        <v>47</v>
      </c>
      <c r="B51" s="32" t="s">
        <v>43</v>
      </c>
      <c r="C51" s="32">
        <v>11</v>
      </c>
      <c r="D51" s="80">
        <f>INDEX('3k - 1. závod'!$A:$BA,$C51+5,INDEX('3k - Základní list'!$B:$B,MATCH($B51,'3k - Základní list'!$A:$A,0),1))</f>
        <v>0</v>
      </c>
      <c r="E51" s="35" t="str">
        <f>INDEX('3k - 1. závod'!$A:$BA,$C51+5,INDEX('3k - Základní list'!$B:$B,MATCH($B51,'3k - Základní list'!$A:$A,0),1)+3)</f>
        <v/>
      </c>
      <c r="F51" s="62" t="str">
        <f>INDEX('3k - 1. závod'!$A:$BA,$C51+5,INDEX('3k - Základní list'!$B:$B,MATCH($B51,'3k - Základní list'!$A:$A,0),1)-2)</f>
        <v/>
      </c>
      <c r="G51" s="138" t="str">
        <f>INDEX('3k - 1. závod'!$A:$BA,$C51+5,INDEX('3k - Základní list'!$B:$B,MATCH($B51,'3k - Základní list'!$A:$A,0),1)-1)</f>
        <v/>
      </c>
      <c r="H51" s="32" t="s">
        <v>43</v>
      </c>
      <c r="I51" s="32">
        <v>11</v>
      </c>
      <c r="J51" s="80">
        <f>INDEX('3k - 2. závod'!$A:$BA,$I51+5,INDEX('3k - Základní list'!$B:$B,MATCH($H51,'3k - Základní list'!$A:$A,0),1))</f>
        <v>0</v>
      </c>
      <c r="K51" s="35" t="str">
        <f>INDEX('3k - 2. závod'!$A:$BA,$I51+5,INDEX('3k - Základní list'!$B:$B,MATCH($H51,'3k - Základní list'!$A:$A,0),1)+3)</f>
        <v/>
      </c>
      <c r="L51" s="62" t="str">
        <f>INDEX('3k - 2. závod'!$A:$BA,$I51+5,INDEX('3k - Základní list'!$B:$B,MATCH($H51,'3k - Základní list'!$A:$A,0),1)-2)</f>
        <v/>
      </c>
      <c r="M51" s="138" t="str">
        <f>INDEX('3k - 2. závod'!$A:$BA,$I51+5,INDEX('3k - Základní list'!$B:$B,MATCH($H51,'3k - Základní list'!$A:$A,0),1)-1)</f>
        <v/>
      </c>
    </row>
    <row r="52" spans="1:13" ht="31.5" customHeight="1" x14ac:dyDescent="0.2">
      <c r="A52" s="34">
        <v>48</v>
      </c>
      <c r="B52" s="32" t="s">
        <v>43</v>
      </c>
      <c r="C52" s="32">
        <v>12</v>
      </c>
      <c r="D52" s="80">
        <f>INDEX('3k - 1. závod'!$A:$BA,$C52+5,INDEX('3k - Základní list'!$B:$B,MATCH($B52,'3k - Základní list'!$A:$A,0),1))</f>
        <v>0</v>
      </c>
      <c r="E52" s="35" t="str">
        <f>INDEX('3k - 1. závod'!$A:$BA,$C52+5,INDEX('3k - Základní list'!$B:$B,MATCH($B52,'3k - Základní list'!$A:$A,0),1)+3)</f>
        <v/>
      </c>
      <c r="F52" s="62" t="str">
        <f>INDEX('3k - 1. závod'!$A:$BA,$C52+5,INDEX('3k - Základní list'!$B:$B,MATCH($B52,'3k - Základní list'!$A:$A,0),1)-2)</f>
        <v/>
      </c>
      <c r="G52" s="138" t="str">
        <f>INDEX('3k - 1. závod'!$A:$BA,$C52+5,INDEX('3k - Základní list'!$B:$B,MATCH($B52,'3k - Základní list'!$A:$A,0),1)-1)</f>
        <v/>
      </c>
      <c r="H52" s="32" t="s">
        <v>43</v>
      </c>
      <c r="I52" s="32">
        <v>12</v>
      </c>
      <c r="J52" s="80">
        <f>INDEX('3k - 2. závod'!$A:$BA,$I52+5,INDEX('3k - Základní list'!$B:$B,MATCH($H52,'3k - Základní list'!$A:$A,0),1))</f>
        <v>0</v>
      </c>
      <c r="K52" s="35" t="str">
        <f>INDEX('3k - 2. závod'!$A:$BA,$I52+5,INDEX('3k - Základní list'!$B:$B,MATCH($H52,'3k - Základní list'!$A:$A,0),1)+3)</f>
        <v/>
      </c>
      <c r="L52" s="62" t="str">
        <f>INDEX('3k - 2. závod'!$A:$BA,$I52+5,INDEX('3k - Základní list'!$B:$B,MATCH($H52,'3k - Základní list'!$A:$A,0),1)-2)</f>
        <v/>
      </c>
      <c r="M52" s="138" t="str">
        <f>INDEX('3k - 2. závod'!$A:$BA,$I52+5,INDEX('3k - Základní list'!$B:$B,MATCH($H52,'3k - Základní list'!$A:$A,0),1)-1)</f>
        <v/>
      </c>
    </row>
    <row r="53" spans="1:13" x14ac:dyDescent="0.2">
      <c r="B53" s="31"/>
      <c r="C53" s="31"/>
      <c r="H53" s="31"/>
      <c r="I53" s="31"/>
    </row>
    <row r="54" spans="1:13" x14ac:dyDescent="0.2">
      <c r="B54" s="31"/>
      <c r="C54" s="31"/>
      <c r="H54" s="31"/>
      <c r="I54" s="31"/>
    </row>
    <row r="55" spans="1:13" x14ac:dyDescent="0.2">
      <c r="B55" s="31"/>
      <c r="C55" s="31"/>
      <c r="H55" s="31"/>
      <c r="I55" s="31"/>
    </row>
    <row r="56" spans="1:13" x14ac:dyDescent="0.2">
      <c r="B56" s="31"/>
      <c r="C56" s="31"/>
      <c r="H56" s="31"/>
      <c r="I56" s="31"/>
    </row>
    <row r="57" spans="1:13" x14ac:dyDescent="0.2">
      <c r="B57" s="31"/>
      <c r="C57" s="31"/>
      <c r="H57" s="31"/>
      <c r="I57" s="31"/>
    </row>
    <row r="58" spans="1:13" x14ac:dyDescent="0.2">
      <c r="B58" s="31"/>
      <c r="C58" s="31"/>
      <c r="H58" s="31"/>
      <c r="I58" s="31"/>
    </row>
    <row r="59" spans="1:13" x14ac:dyDescent="0.2">
      <c r="B59" s="31"/>
      <c r="C59" s="31"/>
      <c r="H59" s="31"/>
      <c r="I59" s="31"/>
    </row>
    <row r="60" spans="1:13" x14ac:dyDescent="0.2">
      <c r="B60" s="31"/>
      <c r="C60" s="31"/>
      <c r="H60" s="31"/>
      <c r="I60" s="31"/>
    </row>
    <row r="61" spans="1:13" x14ac:dyDescent="0.2">
      <c r="B61" s="31"/>
      <c r="C61" s="31"/>
      <c r="H61" s="31"/>
      <c r="I61" s="31"/>
    </row>
    <row r="62" spans="1:13" x14ac:dyDescent="0.2">
      <c r="B62" s="31"/>
      <c r="C62" s="31"/>
      <c r="H62" s="31"/>
      <c r="I62" s="31"/>
    </row>
    <row r="63" spans="1:13" x14ac:dyDescent="0.2">
      <c r="B63" s="31"/>
      <c r="C63" s="31"/>
    </row>
    <row r="64" spans="1:13" x14ac:dyDescent="0.2">
      <c r="B64" s="31"/>
      <c r="C64" s="31"/>
    </row>
    <row r="65" spans="2:3" x14ac:dyDescent="0.2">
      <c r="B65" s="31"/>
      <c r="C65" s="31"/>
    </row>
    <row r="66" spans="2:3" x14ac:dyDescent="0.2">
      <c r="B66" s="31"/>
      <c r="C66" s="31"/>
    </row>
    <row r="67" spans="2:3" x14ac:dyDescent="0.2">
      <c r="B67" s="31"/>
      <c r="C67" s="31"/>
    </row>
    <row r="68" spans="2:3" x14ac:dyDescent="0.2">
      <c r="B68" s="31"/>
      <c r="C68" s="31"/>
    </row>
    <row r="69" spans="2:3" x14ac:dyDescent="0.2">
      <c r="B69" s="31"/>
      <c r="C69" s="31"/>
    </row>
    <row r="70" spans="2:3" x14ac:dyDescent="0.2">
      <c r="B70" s="31"/>
      <c r="C70" s="31"/>
    </row>
    <row r="71" spans="2:3" x14ac:dyDescent="0.2">
      <c r="B71" s="31"/>
      <c r="C71" s="31"/>
    </row>
    <row r="72" spans="2:3" x14ac:dyDescent="0.2">
      <c r="B72" s="31"/>
      <c r="C72" s="31"/>
    </row>
    <row r="73" spans="2:3" x14ac:dyDescent="0.2">
      <c r="B73" s="31"/>
      <c r="C73" s="31"/>
    </row>
  </sheetData>
  <sheetProtection sheet="1" objects="1" scenarios="1"/>
  <autoFilter ref="B4:M52"/>
  <mergeCells count="5">
    <mergeCell ref="A1:AH1"/>
    <mergeCell ref="A2:AH2"/>
    <mergeCell ref="A3:A4"/>
    <mergeCell ref="B3:G3"/>
    <mergeCell ref="H3:M3"/>
  </mergeCells>
  <printOptions horizontalCentered="1"/>
  <pageMargins left="0.19685039370078741" right="0.19685039370078741" top="0.39370078740157483" bottom="0.43307086614173229" header="0.27559055118110237" footer="0.27559055118110237"/>
  <pageSetup paperSize="9" scale="43" orientation="portrait" horizontalDpi="4294967293" verticalDpi="4294967293" r:id="rId1"/>
  <headerFooter alignWithMargins="0">
    <oddHeader>&amp;C&amp;"Arial CE,Tučné"&amp;16&amp;A</oddHeader>
    <oddFooter>&amp;CStránka &amp;P z &amp;N&amp;R&amp;F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K34"/>
  <sheetViews>
    <sheetView view="pageBreakPreview" zoomScaleNormal="100" zoomScaleSheetLayoutView="100" workbookViewId="0">
      <pane xSplit="2" ySplit="3" topLeftCell="C4" activePane="bottomRight" state="frozen"/>
      <selection activeCell="A3" sqref="A3:A4"/>
      <selection pane="topRight" activeCell="A3" sqref="A3:A4"/>
      <selection pane="bottomLeft" activeCell="A3" sqref="A3:A4"/>
      <selection pane="bottomRight" activeCell="A3" sqref="A3:A4"/>
    </sheetView>
  </sheetViews>
  <sheetFormatPr defaultColWidth="9.140625" defaultRowHeight="12.75" x14ac:dyDescent="0.2"/>
  <cols>
    <col min="1" max="1" width="4" style="139" bestFit="1" customWidth="1"/>
    <col min="2" max="2" width="47.7109375" style="139" customWidth="1"/>
    <col min="3" max="6" width="4.42578125" style="139" bestFit="1" customWidth="1"/>
    <col min="7" max="7" width="9.140625" style="139"/>
    <col min="8" max="8" width="9.28515625" style="139" bestFit="1" customWidth="1"/>
    <col min="9" max="9" width="50.28515625" style="139" bestFit="1" customWidth="1"/>
    <col min="10" max="16384" width="9.140625" style="139"/>
  </cols>
  <sheetData>
    <row r="1" spans="1:11" ht="20.25" customHeight="1" x14ac:dyDescent="0.3">
      <c r="A1" s="267"/>
      <c r="B1" s="267" t="s">
        <v>48</v>
      </c>
      <c r="C1" s="140"/>
      <c r="D1" s="140"/>
      <c r="E1" s="140"/>
      <c r="F1" s="140"/>
      <c r="G1" s="139">
        <v>12</v>
      </c>
    </row>
    <row r="2" spans="1:11" ht="15.75" customHeight="1" x14ac:dyDescent="0.3">
      <c r="A2" s="267"/>
      <c r="B2" s="267"/>
      <c r="C2" s="141"/>
      <c r="D2" s="141"/>
      <c r="E2" s="141"/>
      <c r="F2" s="141"/>
      <c r="H2" s="268" t="s">
        <v>120</v>
      </c>
      <c r="I2" s="268"/>
      <c r="J2" s="268"/>
      <c r="K2" s="268"/>
    </row>
    <row r="3" spans="1:11" ht="18" customHeight="1" x14ac:dyDescent="0.2">
      <c r="A3" s="239" t="s">
        <v>132</v>
      </c>
      <c r="B3" s="240" t="s">
        <v>54</v>
      </c>
      <c r="C3" s="241" t="s">
        <v>17</v>
      </c>
      <c r="D3" s="241" t="s">
        <v>41</v>
      </c>
      <c r="E3" s="241" t="s">
        <v>42</v>
      </c>
      <c r="F3" s="241" t="s">
        <v>43</v>
      </c>
      <c r="G3" s="183" t="s">
        <v>121</v>
      </c>
      <c r="H3" s="235" t="s">
        <v>122</v>
      </c>
      <c r="I3" s="235" t="s">
        <v>123</v>
      </c>
      <c r="J3" s="235" t="s">
        <v>124</v>
      </c>
      <c r="K3" s="235" t="s">
        <v>125</v>
      </c>
    </row>
    <row r="4" spans="1:11" ht="24" customHeight="1" x14ac:dyDescent="0.2">
      <c r="A4" s="184" t="str">
        <f t="shared" ref="A4:A15" si="0">IF(ISNA(MATCH(G4,J:J,0)),"",INDEX(H:H,MATCH(G4,J:J,0),))</f>
        <v/>
      </c>
      <c r="B4" s="247" t="str">
        <f>IF(ISNA(MATCH(A4,$H$4:$H$15,0)),"",INDEX($I$4:$I$15,MATCH(A4,$H$4:$H$15,0),))</f>
        <v/>
      </c>
      <c r="C4" s="186">
        <v>1</v>
      </c>
      <c r="D4" s="186">
        <v>1</v>
      </c>
      <c r="E4" s="186">
        <v>1</v>
      </c>
      <c r="F4" s="186">
        <v>1</v>
      </c>
      <c r="G4" s="185">
        <v>1</v>
      </c>
      <c r="H4" s="238"/>
      <c r="I4" s="237" t="str">
        <f>Soupisky!$M4</f>
        <v>ČRS Rybářský sportovní klub Pardubice COLMIC</v>
      </c>
      <c r="J4" s="236"/>
      <c r="K4" s="236"/>
    </row>
    <row r="5" spans="1:11" ht="24" customHeight="1" x14ac:dyDescent="0.2">
      <c r="A5" s="184" t="str">
        <f t="shared" si="0"/>
        <v/>
      </c>
      <c r="B5" s="247" t="str">
        <f t="shared" ref="B5:B15" si="1">IF(ISNA(MATCH(A5,$H$4:$H$15,0)),"",INDEX($I$4:$I$15,MATCH(A5,$H$4:$H$15,0),))</f>
        <v/>
      </c>
      <c r="C5" s="186">
        <f>IF(C4+1&gt;$G$1,C4+1-$G$1,C4+1)</f>
        <v>2</v>
      </c>
      <c r="D5" s="186">
        <f>IF(D4+1&gt;$G$1,D4+1-$G$1,D4+1)</f>
        <v>2</v>
      </c>
      <c r="E5" s="186">
        <f>IF(E4+1&gt;$G$1,E4+1-$G$1,E4+1)</f>
        <v>2</v>
      </c>
      <c r="F5" s="186">
        <f>IF(F4+1&gt;$G$1,F4+1-$G$1,F4+1)</f>
        <v>2</v>
      </c>
      <c r="G5" s="185">
        <v>2</v>
      </c>
      <c r="H5" s="238"/>
      <c r="I5" s="237" t="str">
        <f>Soupisky!$M5</f>
        <v>RS Crazy Boys MO Hustopeče Maver</v>
      </c>
      <c r="J5" s="236"/>
      <c r="K5" s="236"/>
    </row>
    <row r="6" spans="1:11" ht="24" customHeight="1" x14ac:dyDescent="0.2">
      <c r="A6" s="184" t="str">
        <f t="shared" si="0"/>
        <v/>
      </c>
      <c r="B6" s="247" t="str">
        <f t="shared" si="1"/>
        <v/>
      </c>
      <c r="C6" s="186">
        <f t="shared" ref="C6:F15" si="2">IF(C5+1&gt;$G$1,C5+1-$G$1,C5+1)</f>
        <v>3</v>
      </c>
      <c r="D6" s="186">
        <f t="shared" si="2"/>
        <v>3</v>
      </c>
      <c r="E6" s="186">
        <f t="shared" si="2"/>
        <v>3</v>
      </c>
      <c r="F6" s="186">
        <f t="shared" si="2"/>
        <v>3</v>
      </c>
      <c r="G6" s="185">
        <v>3</v>
      </c>
      <c r="H6" s="238"/>
      <c r="I6" s="237" t="str">
        <f>Soupisky!$M6</f>
        <v>MRS Cortina Sensas</v>
      </c>
      <c r="J6" s="236"/>
      <c r="K6" s="236"/>
    </row>
    <row r="7" spans="1:11" ht="24" customHeight="1" x14ac:dyDescent="0.2">
      <c r="A7" s="184" t="str">
        <f t="shared" si="0"/>
        <v/>
      </c>
      <c r="B7" s="248" t="str">
        <f t="shared" si="1"/>
        <v/>
      </c>
      <c r="C7" s="186">
        <f t="shared" si="2"/>
        <v>4</v>
      </c>
      <c r="D7" s="186">
        <f t="shared" si="2"/>
        <v>4</v>
      </c>
      <c r="E7" s="186">
        <f t="shared" si="2"/>
        <v>4</v>
      </c>
      <c r="F7" s="186">
        <f t="shared" si="2"/>
        <v>4</v>
      </c>
      <c r="G7" s="185">
        <v>4</v>
      </c>
      <c r="H7" s="238"/>
      <c r="I7" s="237" t="str">
        <f>Soupisky!$M7</f>
        <v>MO ČRS NOVÉ STRAŠECÍ - MAVER</v>
      </c>
      <c r="J7" s="236"/>
      <c r="K7" s="236"/>
    </row>
    <row r="8" spans="1:11" ht="24" customHeight="1" x14ac:dyDescent="0.2">
      <c r="A8" s="184" t="str">
        <f t="shared" si="0"/>
        <v/>
      </c>
      <c r="B8" s="248" t="str">
        <f t="shared" si="1"/>
        <v/>
      </c>
      <c r="C8" s="186">
        <f t="shared" si="2"/>
        <v>5</v>
      </c>
      <c r="D8" s="186">
        <f t="shared" si="2"/>
        <v>5</v>
      </c>
      <c r="E8" s="186">
        <f t="shared" si="2"/>
        <v>5</v>
      </c>
      <c r="F8" s="186">
        <f t="shared" si="2"/>
        <v>5</v>
      </c>
      <c r="G8" s="185">
        <v>5</v>
      </c>
      <c r="H8" s="238"/>
      <c r="I8" s="237" t="str">
        <f>Soupisky!$M8</f>
        <v>MO Kolín RIVE</v>
      </c>
      <c r="J8" s="236"/>
      <c r="K8" s="236"/>
    </row>
    <row r="9" spans="1:11" ht="24" customHeight="1" x14ac:dyDescent="0.2">
      <c r="A9" s="184" t="str">
        <f t="shared" si="0"/>
        <v/>
      </c>
      <c r="B9" s="248" t="str">
        <f t="shared" si="1"/>
        <v/>
      </c>
      <c r="C9" s="186">
        <f t="shared" si="2"/>
        <v>6</v>
      </c>
      <c r="D9" s="186">
        <f t="shared" si="2"/>
        <v>6</v>
      </c>
      <c r="E9" s="186">
        <f t="shared" si="2"/>
        <v>6</v>
      </c>
      <c r="F9" s="186">
        <f t="shared" si="2"/>
        <v>6</v>
      </c>
      <c r="G9" s="185">
        <v>6</v>
      </c>
      <c r="H9" s="238"/>
      <c r="I9" s="237" t="str">
        <f>Soupisky!$M9</f>
        <v>ČRS MIVARDI CZ Mohelnice</v>
      </c>
      <c r="J9" s="236"/>
      <c r="K9" s="236"/>
    </row>
    <row r="10" spans="1:11" ht="24" customHeight="1" x14ac:dyDescent="0.2">
      <c r="A10" s="184" t="str">
        <f t="shared" si="0"/>
        <v/>
      </c>
      <c r="B10" s="248" t="str">
        <f t="shared" si="1"/>
        <v/>
      </c>
      <c r="C10" s="186">
        <f t="shared" si="2"/>
        <v>7</v>
      </c>
      <c r="D10" s="186">
        <f t="shared" si="2"/>
        <v>7</v>
      </c>
      <c r="E10" s="186">
        <f t="shared" si="2"/>
        <v>7</v>
      </c>
      <c r="F10" s="186">
        <f t="shared" si="2"/>
        <v>7</v>
      </c>
      <c r="G10" s="185">
        <v>7</v>
      </c>
      <c r="H10" s="238"/>
      <c r="I10" s="237" t="str">
        <f>Soupisky!$M10</f>
        <v>RSK LIPANI MIVARDI Třebechovice pod Orebem</v>
      </c>
      <c r="J10" s="236"/>
      <c r="K10" s="236"/>
    </row>
    <row r="11" spans="1:11" ht="24" customHeight="1" x14ac:dyDescent="0.2">
      <c r="A11" s="184" t="str">
        <f t="shared" si="0"/>
        <v/>
      </c>
      <c r="B11" s="248" t="str">
        <f t="shared" si="1"/>
        <v/>
      </c>
      <c r="C11" s="186">
        <f t="shared" si="2"/>
        <v>8</v>
      </c>
      <c r="D11" s="186">
        <f t="shared" si="2"/>
        <v>8</v>
      </c>
      <c r="E11" s="186">
        <f t="shared" si="2"/>
        <v>8</v>
      </c>
      <c r="F11" s="186">
        <f t="shared" si="2"/>
        <v>8</v>
      </c>
      <c r="G11" s="185">
        <v>8</v>
      </c>
      <c r="H11" s="238"/>
      <c r="I11" s="237" t="str">
        <f>Soupisky!$M11</f>
        <v>MO ČRS Jindřichův Hradec „A“</v>
      </c>
      <c r="J11" s="236"/>
      <c r="K11" s="236"/>
    </row>
    <row r="12" spans="1:11" ht="24" customHeight="1" x14ac:dyDescent="0.2">
      <c r="A12" s="184" t="str">
        <f t="shared" si="0"/>
        <v/>
      </c>
      <c r="B12" s="247" t="str">
        <f t="shared" si="1"/>
        <v/>
      </c>
      <c r="C12" s="186">
        <f t="shared" si="2"/>
        <v>9</v>
      </c>
      <c r="D12" s="186">
        <f t="shared" si="2"/>
        <v>9</v>
      </c>
      <c r="E12" s="186">
        <f t="shared" si="2"/>
        <v>9</v>
      </c>
      <c r="F12" s="186">
        <f t="shared" si="2"/>
        <v>9</v>
      </c>
      <c r="G12" s="185">
        <v>9</v>
      </c>
      <c r="H12" s="238"/>
      <c r="I12" s="237" t="str">
        <f>Soupisky!$M12</f>
        <v>MRS Uherské Hradiště PRESTON</v>
      </c>
      <c r="J12" s="236"/>
      <c r="K12" s="236"/>
    </row>
    <row r="13" spans="1:11" ht="24" customHeight="1" x14ac:dyDescent="0.2">
      <c r="A13" s="184" t="str">
        <f t="shared" si="0"/>
        <v/>
      </c>
      <c r="B13" s="247" t="str">
        <f t="shared" si="1"/>
        <v/>
      </c>
      <c r="C13" s="186">
        <f t="shared" si="2"/>
        <v>10</v>
      </c>
      <c r="D13" s="186">
        <f t="shared" si="2"/>
        <v>10</v>
      </c>
      <c r="E13" s="186">
        <f t="shared" si="2"/>
        <v>10</v>
      </c>
      <c r="F13" s="186">
        <f t="shared" si="2"/>
        <v>10</v>
      </c>
      <c r="G13" s="185">
        <v>10</v>
      </c>
      <c r="H13" s="238"/>
      <c r="I13" s="237" t="str">
        <f>Soupisky!$M13</f>
        <v>MO ČRS Jindřichův Hradec AWAS DRENNAN</v>
      </c>
      <c r="J13" s="236"/>
      <c r="K13" s="236"/>
    </row>
    <row r="14" spans="1:11" ht="24" customHeight="1" x14ac:dyDescent="0.2">
      <c r="A14" s="184" t="str">
        <f t="shared" si="0"/>
        <v/>
      </c>
      <c r="B14" s="247" t="str">
        <f t="shared" si="1"/>
        <v/>
      </c>
      <c r="C14" s="186">
        <f t="shared" si="2"/>
        <v>11</v>
      </c>
      <c r="D14" s="186">
        <f t="shared" si="2"/>
        <v>11</v>
      </c>
      <c r="E14" s="186">
        <f t="shared" si="2"/>
        <v>11</v>
      </c>
      <c r="F14" s="186">
        <f t="shared" si="2"/>
        <v>11</v>
      </c>
      <c r="G14" s="185">
        <v>11</v>
      </c>
      <c r="H14" s="238"/>
      <c r="I14" s="237" t="str">
        <f>Soupisky!$M14</f>
        <v>MO ČRS Mělník - Colmic</v>
      </c>
      <c r="J14" s="236"/>
      <c r="K14" s="236"/>
    </row>
    <row r="15" spans="1:11" ht="24" customHeight="1" x14ac:dyDescent="0.2">
      <c r="A15" s="184" t="str">
        <f t="shared" si="0"/>
        <v/>
      </c>
      <c r="B15" s="247" t="str">
        <f t="shared" si="1"/>
        <v/>
      </c>
      <c r="C15" s="186">
        <f t="shared" si="2"/>
        <v>12</v>
      </c>
      <c r="D15" s="186">
        <f t="shared" si="2"/>
        <v>12</v>
      </c>
      <c r="E15" s="186">
        <f t="shared" si="2"/>
        <v>12</v>
      </c>
      <c r="F15" s="186">
        <f t="shared" si="2"/>
        <v>12</v>
      </c>
      <c r="G15" s="185">
        <v>12</v>
      </c>
      <c r="H15" s="238"/>
      <c r="I15" s="237" t="str">
        <f>Soupisky!$M15</f>
        <v>MO MRS Třebíč - SENSAS</v>
      </c>
      <c r="J15" s="236"/>
      <c r="K15" s="236"/>
    </row>
    <row r="16" spans="1:11" ht="20.25" customHeight="1" x14ac:dyDescent="0.2">
      <c r="A16" s="246"/>
      <c r="B16" s="246"/>
      <c r="C16" s="246"/>
      <c r="D16" s="246"/>
      <c r="E16" s="246"/>
      <c r="F16" s="246"/>
      <c r="H16" s="188"/>
      <c r="I16" s="188"/>
      <c r="J16" s="188"/>
      <c r="K16" s="188"/>
    </row>
    <row r="17" spans="1:11" ht="20.25" customHeight="1" x14ac:dyDescent="0.2">
      <c r="A17" s="246"/>
      <c r="B17" s="246"/>
      <c r="C17" s="246"/>
      <c r="D17" s="246"/>
      <c r="E17" s="246"/>
      <c r="F17" s="246"/>
      <c r="H17" s="188"/>
      <c r="I17" s="189" t="s">
        <v>126</v>
      </c>
      <c r="J17" s="188"/>
      <c r="K17" s="188"/>
    </row>
    <row r="18" spans="1:11" ht="18" x14ac:dyDescent="0.2">
      <c r="A18" s="242"/>
      <c r="B18" s="243" t="s">
        <v>55</v>
      </c>
      <c r="C18" s="244" t="s">
        <v>17</v>
      </c>
      <c r="D18" s="244" t="s">
        <v>41</v>
      </c>
      <c r="E18" s="244" t="s">
        <v>42</v>
      </c>
      <c r="F18" s="244" t="s">
        <v>43</v>
      </c>
      <c r="G18" s="183" t="s">
        <v>121</v>
      </c>
      <c r="H18" s="188"/>
      <c r="I18" s="190" t="s">
        <v>127</v>
      </c>
      <c r="J18" s="188"/>
      <c r="K18" s="188"/>
    </row>
    <row r="19" spans="1:11" ht="24" customHeight="1" x14ac:dyDescent="0.2">
      <c r="A19" s="245" t="str">
        <f t="shared" ref="A19:A30" si="3">IF(ISNA(MATCH(G19,K:K,0)),"",INDEX(H:H,MATCH(G19,K:K,0),))</f>
        <v/>
      </c>
      <c r="B19" s="247" t="str">
        <f>IF(ISNA(MATCH(A19,$H$4:$H$15,0)),"",INDEX($I$4:$I$15,MATCH(A19,$H$4:$H$15,0),))</f>
        <v/>
      </c>
      <c r="C19" s="186">
        <f t="shared" ref="C19:F30" si="4">C4</f>
        <v>1</v>
      </c>
      <c r="D19" s="186">
        <f t="shared" si="4"/>
        <v>1</v>
      </c>
      <c r="E19" s="186">
        <f t="shared" si="4"/>
        <v>1</v>
      </c>
      <c r="F19" s="186">
        <f t="shared" si="4"/>
        <v>1</v>
      </c>
      <c r="G19" s="185">
        <v>1</v>
      </c>
      <c r="H19" s="188"/>
      <c r="I19" s="188"/>
      <c r="J19" s="188"/>
      <c r="K19" s="188"/>
    </row>
    <row r="20" spans="1:11" ht="24" customHeight="1" x14ac:dyDescent="0.2">
      <c r="A20" s="245" t="str">
        <f t="shared" si="3"/>
        <v/>
      </c>
      <c r="B20" s="247" t="str">
        <f t="shared" ref="B20:B30" si="5">IF(ISNA(MATCH(A20,$H$4:$H$15,0)),"",INDEX($I$4:$I$15,MATCH(A20,$H$4:$H$15,0),))</f>
        <v/>
      </c>
      <c r="C20" s="186">
        <f t="shared" si="4"/>
        <v>2</v>
      </c>
      <c r="D20" s="186">
        <f t="shared" si="4"/>
        <v>2</v>
      </c>
      <c r="E20" s="186">
        <f t="shared" si="4"/>
        <v>2</v>
      </c>
      <c r="F20" s="186">
        <f t="shared" si="4"/>
        <v>2</v>
      </c>
      <c r="G20" s="185">
        <v>2</v>
      </c>
      <c r="H20" s="191" t="s">
        <v>128</v>
      </c>
      <c r="I20" s="188"/>
      <c r="J20" s="188"/>
      <c r="K20" s="188"/>
    </row>
    <row r="21" spans="1:11" ht="24" customHeight="1" x14ac:dyDescent="0.2">
      <c r="A21" s="245" t="str">
        <f t="shared" si="3"/>
        <v/>
      </c>
      <c r="B21" s="247" t="str">
        <f t="shared" si="5"/>
        <v/>
      </c>
      <c r="C21" s="186">
        <f t="shared" si="4"/>
        <v>3</v>
      </c>
      <c r="D21" s="186">
        <f t="shared" si="4"/>
        <v>3</v>
      </c>
      <c r="E21" s="186">
        <f t="shared" si="4"/>
        <v>3</v>
      </c>
      <c r="F21" s="186">
        <f t="shared" si="4"/>
        <v>3</v>
      </c>
      <c r="G21" s="185">
        <v>3</v>
      </c>
      <c r="H21" s="194"/>
      <c r="I21" s="195"/>
      <c r="J21" s="196"/>
      <c r="K21" s="196"/>
    </row>
    <row r="22" spans="1:11" ht="24" customHeight="1" x14ac:dyDescent="0.2">
      <c r="A22" s="245" t="str">
        <f t="shared" si="3"/>
        <v/>
      </c>
      <c r="B22" s="248" t="str">
        <f t="shared" si="5"/>
        <v/>
      </c>
      <c r="C22" s="186">
        <f t="shared" si="4"/>
        <v>4</v>
      </c>
      <c r="D22" s="186">
        <f t="shared" si="4"/>
        <v>4</v>
      </c>
      <c r="E22" s="186">
        <f t="shared" si="4"/>
        <v>4</v>
      </c>
      <c r="F22" s="186">
        <f t="shared" si="4"/>
        <v>4</v>
      </c>
      <c r="G22" s="185">
        <v>4</v>
      </c>
      <c r="H22" s="194"/>
      <c r="I22" s="195"/>
      <c r="J22" s="196"/>
      <c r="K22" s="196"/>
    </row>
    <row r="23" spans="1:11" ht="24" customHeight="1" x14ac:dyDescent="0.2">
      <c r="A23" s="245" t="str">
        <f t="shared" si="3"/>
        <v/>
      </c>
      <c r="B23" s="248" t="str">
        <f t="shared" si="5"/>
        <v/>
      </c>
      <c r="C23" s="186">
        <f t="shared" si="4"/>
        <v>5</v>
      </c>
      <c r="D23" s="186">
        <f t="shared" si="4"/>
        <v>5</v>
      </c>
      <c r="E23" s="186">
        <f t="shared" si="4"/>
        <v>5</v>
      </c>
      <c r="F23" s="186">
        <f t="shared" si="4"/>
        <v>5</v>
      </c>
      <c r="G23" s="185">
        <v>5</v>
      </c>
      <c r="H23" s="194"/>
      <c r="I23" s="195"/>
      <c r="J23" s="196"/>
      <c r="K23" s="196"/>
    </row>
    <row r="24" spans="1:11" ht="24" customHeight="1" x14ac:dyDescent="0.2">
      <c r="A24" s="245" t="str">
        <f t="shared" si="3"/>
        <v/>
      </c>
      <c r="B24" s="248" t="str">
        <f t="shared" si="5"/>
        <v/>
      </c>
      <c r="C24" s="186">
        <f t="shared" si="4"/>
        <v>6</v>
      </c>
      <c r="D24" s="186">
        <f t="shared" si="4"/>
        <v>6</v>
      </c>
      <c r="E24" s="186">
        <f t="shared" si="4"/>
        <v>6</v>
      </c>
      <c r="F24" s="186">
        <f t="shared" si="4"/>
        <v>6</v>
      </c>
      <c r="G24" s="185">
        <v>6</v>
      </c>
      <c r="H24" s="195"/>
      <c r="I24" s="195"/>
      <c r="J24" s="196"/>
      <c r="K24" s="196"/>
    </row>
    <row r="25" spans="1:11" ht="24" customHeight="1" x14ac:dyDescent="0.2">
      <c r="A25" s="245" t="str">
        <f t="shared" si="3"/>
        <v/>
      </c>
      <c r="B25" s="248" t="str">
        <f t="shared" si="5"/>
        <v/>
      </c>
      <c r="C25" s="186">
        <f t="shared" si="4"/>
        <v>7</v>
      </c>
      <c r="D25" s="186">
        <f t="shared" si="4"/>
        <v>7</v>
      </c>
      <c r="E25" s="186">
        <f t="shared" si="4"/>
        <v>7</v>
      </c>
      <c r="F25" s="186">
        <f t="shared" si="4"/>
        <v>7</v>
      </c>
      <c r="G25" s="185">
        <v>7</v>
      </c>
      <c r="H25" s="193" t="s">
        <v>129</v>
      </c>
      <c r="I25" s="192"/>
      <c r="J25" s="188"/>
      <c r="K25" s="188"/>
    </row>
    <row r="26" spans="1:11" ht="24" customHeight="1" x14ac:dyDescent="0.2">
      <c r="A26" s="245" t="str">
        <f t="shared" si="3"/>
        <v/>
      </c>
      <c r="B26" s="248" t="str">
        <f t="shared" si="5"/>
        <v/>
      </c>
      <c r="C26" s="186">
        <f t="shared" si="4"/>
        <v>8</v>
      </c>
      <c r="D26" s="186">
        <f t="shared" si="4"/>
        <v>8</v>
      </c>
      <c r="E26" s="186">
        <f t="shared" si="4"/>
        <v>8</v>
      </c>
      <c r="F26" s="186">
        <f t="shared" si="4"/>
        <v>8</v>
      </c>
      <c r="G26" s="185">
        <v>8</v>
      </c>
      <c r="H26" s="194"/>
      <c r="I26" s="195"/>
      <c r="J26" s="196"/>
      <c r="K26" s="196"/>
    </row>
    <row r="27" spans="1:11" ht="24" customHeight="1" x14ac:dyDescent="0.2">
      <c r="A27" s="245" t="str">
        <f t="shared" si="3"/>
        <v/>
      </c>
      <c r="B27" s="247" t="str">
        <f t="shared" si="5"/>
        <v/>
      </c>
      <c r="C27" s="186">
        <f t="shared" si="4"/>
        <v>9</v>
      </c>
      <c r="D27" s="186">
        <f t="shared" si="4"/>
        <v>9</v>
      </c>
      <c r="E27" s="186">
        <f t="shared" si="4"/>
        <v>9</v>
      </c>
      <c r="F27" s="186">
        <f t="shared" si="4"/>
        <v>9</v>
      </c>
      <c r="G27" s="185">
        <v>9</v>
      </c>
      <c r="H27" s="194"/>
      <c r="I27" s="195"/>
      <c r="J27" s="196"/>
      <c r="K27" s="196"/>
    </row>
    <row r="28" spans="1:11" ht="24" customHeight="1" x14ac:dyDescent="0.2">
      <c r="A28" s="245" t="str">
        <f t="shared" si="3"/>
        <v/>
      </c>
      <c r="B28" s="247" t="str">
        <f t="shared" si="5"/>
        <v/>
      </c>
      <c r="C28" s="186">
        <f t="shared" si="4"/>
        <v>10</v>
      </c>
      <c r="D28" s="186">
        <f t="shared" si="4"/>
        <v>10</v>
      </c>
      <c r="E28" s="186">
        <f t="shared" si="4"/>
        <v>10</v>
      </c>
      <c r="F28" s="186">
        <f t="shared" si="4"/>
        <v>10</v>
      </c>
      <c r="G28" s="185">
        <v>10</v>
      </c>
      <c r="H28" s="194"/>
      <c r="I28" s="196"/>
      <c r="J28" s="196"/>
      <c r="K28" s="196"/>
    </row>
    <row r="29" spans="1:11" ht="24" customHeight="1" x14ac:dyDescent="0.2">
      <c r="A29" s="245" t="str">
        <f t="shared" si="3"/>
        <v/>
      </c>
      <c r="B29" s="247" t="str">
        <f t="shared" si="5"/>
        <v/>
      </c>
      <c r="C29" s="186">
        <f t="shared" si="4"/>
        <v>11</v>
      </c>
      <c r="D29" s="186">
        <f t="shared" si="4"/>
        <v>11</v>
      </c>
      <c r="E29" s="186">
        <f t="shared" si="4"/>
        <v>11</v>
      </c>
      <c r="F29" s="186">
        <f t="shared" si="4"/>
        <v>11</v>
      </c>
      <c r="G29" s="185">
        <v>11</v>
      </c>
      <c r="H29" s="196"/>
      <c r="I29" s="196"/>
      <c r="J29" s="196"/>
      <c r="K29" s="196"/>
    </row>
    <row r="30" spans="1:11" ht="24" customHeight="1" x14ac:dyDescent="0.2">
      <c r="A30" s="245" t="str">
        <f t="shared" si="3"/>
        <v/>
      </c>
      <c r="B30" s="247" t="str">
        <f t="shared" si="5"/>
        <v/>
      </c>
      <c r="C30" s="186">
        <f t="shared" si="4"/>
        <v>12</v>
      </c>
      <c r="D30" s="186">
        <f t="shared" si="4"/>
        <v>12</v>
      </c>
      <c r="E30" s="186">
        <f t="shared" si="4"/>
        <v>12</v>
      </c>
      <c r="F30" s="186">
        <f t="shared" si="4"/>
        <v>12</v>
      </c>
      <c r="G30" s="185">
        <v>12</v>
      </c>
      <c r="H30" s="196"/>
      <c r="I30" s="196"/>
      <c r="J30" s="196"/>
      <c r="K30" s="196"/>
    </row>
    <row r="31" spans="1:11" ht="20.25" customHeight="1" x14ac:dyDescent="0.2"/>
    <row r="32" spans="1:11" ht="20.25" customHeight="1" x14ac:dyDescent="0.2"/>
    <row r="33" spans="9:9" ht="20.25" customHeight="1" x14ac:dyDescent="0.2">
      <c r="I33" s="187"/>
    </row>
    <row r="34" spans="9:9" ht="20.25" customHeight="1" x14ac:dyDescent="0.2"/>
  </sheetData>
  <sheetProtection selectLockedCells="1" autoFilter="0"/>
  <autoFilter ref="H3:K15"/>
  <mergeCells count="3">
    <mergeCell ref="A1:A2"/>
    <mergeCell ref="B1:B2"/>
    <mergeCell ref="H2:K2"/>
  </mergeCells>
  <phoneticPr fontId="16" type="noConversion"/>
  <conditionalFormatting sqref="B4:B15">
    <cfRule type="duplicateValues" dxfId="45" priority="1" stopIfTrue="1"/>
  </conditionalFormatting>
  <conditionalFormatting sqref="B19:B30">
    <cfRule type="duplicateValues" dxfId="44" priority="2" stopIfTrue="1"/>
  </conditionalFormatting>
  <pageMargins left="0.43307086614173229" right="0.35433070866141736" top="0.59055118110236227" bottom="0.98425196850393704" header="0.31496062992125984" footer="0.51181102362204722"/>
  <pageSetup paperSize="9" orientation="portrait" horizontalDpi="4294967293" verticalDpi="4294967293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>
    <pageSetUpPr fitToPage="1"/>
  </sheetPr>
  <dimension ref="A1:O77"/>
  <sheetViews>
    <sheetView showGridLines="0" showZeros="0" view="pageBreakPreview" zoomScaleNormal="100" zoomScaleSheetLayoutView="100" workbookViewId="0">
      <selection activeCell="A3" sqref="A3:A4"/>
    </sheetView>
  </sheetViews>
  <sheetFormatPr defaultRowHeight="12.75" outlineLevelRow="1" x14ac:dyDescent="0.2"/>
  <cols>
    <col min="1" max="1" width="7.85546875" style="11" bestFit="1" customWidth="1"/>
    <col min="2" max="2" width="6.140625" style="11" hidden="1" customWidth="1"/>
    <col min="3" max="3" width="9.28515625" style="11" customWidth="1"/>
    <col min="4" max="6" width="9.140625" style="11" customWidth="1"/>
    <col min="7" max="7" width="6.140625" style="11" customWidth="1"/>
    <col min="8" max="8" width="8.7109375" style="11" customWidth="1"/>
    <col min="9" max="9" width="11.140625" customWidth="1"/>
    <col min="10" max="10" width="10.5703125" customWidth="1"/>
    <col min="11" max="11" width="11.140625" customWidth="1"/>
    <col min="12" max="12" width="10.5703125" customWidth="1"/>
    <col min="13" max="13" width="12.28515625" customWidth="1"/>
    <col min="14" max="14" width="11.42578125" customWidth="1"/>
  </cols>
  <sheetData>
    <row r="1" spans="1:15" x14ac:dyDescent="0.2">
      <c r="A1" s="286" t="s">
        <v>25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</row>
    <row r="2" spans="1:15" x14ac:dyDescent="0.2">
      <c r="C2" s="287" t="s">
        <v>8</v>
      </c>
      <c r="D2" s="287"/>
      <c r="E2" s="300"/>
      <c r="F2" s="300"/>
      <c r="G2" s="300"/>
      <c r="H2" s="300"/>
      <c r="I2" s="64"/>
      <c r="J2" s="64"/>
      <c r="K2" s="64"/>
      <c r="L2" s="64"/>
      <c r="M2" s="64"/>
      <c r="N2" s="64"/>
    </row>
    <row r="3" spans="1:15" ht="15.75" x14ac:dyDescent="0.25">
      <c r="C3" s="287" t="s">
        <v>9</v>
      </c>
      <c r="D3" s="287"/>
      <c r="E3" s="167" t="str">
        <f>Soupisky!$M$1</f>
        <v>1. liga</v>
      </c>
      <c r="G3" s="167" t="str">
        <f ca="1">MID(CELL("filename",A1),FIND("]",CELL("filename",A1))+1,1) &amp; ". kolo"</f>
        <v>4. kolo</v>
      </c>
      <c r="I3" s="64"/>
      <c r="J3" s="64"/>
      <c r="K3" s="64"/>
      <c r="L3" s="64"/>
      <c r="M3" s="64"/>
      <c r="N3" s="64"/>
    </row>
    <row r="4" spans="1:15" x14ac:dyDescent="0.2">
      <c r="C4" s="14" t="s">
        <v>58</v>
      </c>
      <c r="D4" s="253"/>
      <c r="E4" s="65" t="s">
        <v>59</v>
      </c>
      <c r="F4" s="253"/>
      <c r="I4" s="64"/>
      <c r="J4" s="64"/>
      <c r="K4" s="64"/>
      <c r="L4" s="64"/>
      <c r="M4" s="64"/>
      <c r="N4" s="64"/>
    </row>
    <row r="5" spans="1:15" ht="15.75" x14ac:dyDescent="0.2">
      <c r="C5" s="287" t="s">
        <v>10</v>
      </c>
      <c r="D5" s="287"/>
      <c r="E5" s="398"/>
      <c r="F5" s="398"/>
      <c r="G5" s="398"/>
      <c r="H5" s="398"/>
      <c r="I5" s="64"/>
      <c r="J5" s="64"/>
      <c r="K5" s="64"/>
      <c r="L5" s="64"/>
      <c r="M5" s="64"/>
      <c r="N5" s="64"/>
    </row>
    <row r="6" spans="1:15" ht="15.75" x14ac:dyDescent="0.2">
      <c r="C6" s="287" t="s">
        <v>26</v>
      </c>
      <c r="D6" s="287"/>
      <c r="E6" s="397"/>
      <c r="F6" s="397"/>
      <c r="G6" s="397"/>
      <c r="H6" s="397"/>
      <c r="I6" s="64"/>
      <c r="J6" s="64"/>
      <c r="K6" s="64"/>
      <c r="L6" s="64"/>
      <c r="M6" s="64"/>
      <c r="N6" s="64"/>
    </row>
    <row r="7" spans="1:15" x14ac:dyDescent="0.2">
      <c r="C7" s="294"/>
      <c r="D7" s="294"/>
      <c r="E7" s="294"/>
      <c r="I7" s="64"/>
      <c r="J7" s="64"/>
      <c r="K7" s="64"/>
      <c r="L7" s="64"/>
      <c r="M7" s="64"/>
      <c r="N7" s="64"/>
    </row>
    <row r="8" spans="1:15" x14ac:dyDescent="0.2">
      <c r="A8" s="295" t="s">
        <v>22</v>
      </c>
      <c r="B8" s="295" t="s">
        <v>24</v>
      </c>
      <c r="C8" s="296" t="s">
        <v>27</v>
      </c>
      <c r="D8" s="297"/>
      <c r="E8" s="295" t="s">
        <v>30</v>
      </c>
      <c r="F8" s="295"/>
      <c r="G8" s="295"/>
      <c r="H8" s="295"/>
      <c r="I8" s="288" t="s">
        <v>54</v>
      </c>
      <c r="J8" s="288"/>
      <c r="K8" s="288" t="s">
        <v>55</v>
      </c>
      <c r="L8" s="288"/>
      <c r="M8" s="288" t="s">
        <v>38</v>
      </c>
      <c r="N8" s="288"/>
    </row>
    <row r="9" spans="1:15" s="18" customFormat="1" ht="25.5" x14ac:dyDescent="0.2">
      <c r="A9" s="295"/>
      <c r="B9" s="295"/>
      <c r="C9" s="19" t="s">
        <v>50</v>
      </c>
      <c r="D9" s="19" t="s">
        <v>51</v>
      </c>
      <c r="E9" s="295"/>
      <c r="F9" s="295"/>
      <c r="G9" s="295"/>
      <c r="H9" s="295"/>
      <c r="I9" s="19" t="s">
        <v>33</v>
      </c>
      <c r="J9" s="19" t="s">
        <v>34</v>
      </c>
      <c r="K9" s="19" t="s">
        <v>33</v>
      </c>
      <c r="L9" s="19" t="s">
        <v>115</v>
      </c>
      <c r="M9" s="19" t="s">
        <v>33</v>
      </c>
      <c r="N9" s="19" t="s">
        <v>115</v>
      </c>
    </row>
    <row r="10" spans="1:15" s="18" customFormat="1" ht="15.75" x14ac:dyDescent="0.2">
      <c r="A10" s="293" t="s">
        <v>28</v>
      </c>
      <c r="B10" s="293"/>
      <c r="C10" s="29">
        <f>SUM(C11:C42)</f>
        <v>0</v>
      </c>
      <c r="D10" s="29">
        <f>SUM(D11:D42)</f>
        <v>0</v>
      </c>
      <c r="E10" s="289"/>
      <c r="F10" s="290"/>
      <c r="G10" s="290"/>
      <c r="H10" s="291"/>
      <c r="I10" s="21">
        <f>SUM(I11:I14)</f>
        <v>0</v>
      </c>
      <c r="J10" s="22" t="str">
        <f>IF(I10&gt;0,I10/$C10,"")</f>
        <v/>
      </c>
      <c r="K10" s="21">
        <f>SUM(K11:K14)</f>
        <v>0</v>
      </c>
      <c r="L10" s="22" t="str">
        <f>IF(K10&gt;0,K10/$D10,"")</f>
        <v/>
      </c>
      <c r="M10" s="21">
        <f>SUM(M11:M14)</f>
        <v>0</v>
      </c>
      <c r="N10" s="22" t="str">
        <f>IF(M10&gt;0,M10/(SUM(C10:D10)),"")</f>
        <v/>
      </c>
    </row>
    <row r="11" spans="1:15" ht="15.75" x14ac:dyDescent="0.2">
      <c r="A11" s="30" t="s">
        <v>17</v>
      </c>
      <c r="B11" s="20">
        <v>4</v>
      </c>
      <c r="C11" s="62">
        <f>IF(ISBLANK($A11),"",COUNTA('4k - 1. závod'!$D$6:$D$17))</f>
        <v>0</v>
      </c>
      <c r="D11" s="62">
        <f>IF(ISBLANK($A11),"",COUNTA('4k - 2. závod'!$D$6:$D$17))</f>
        <v>0</v>
      </c>
      <c r="E11" s="285"/>
      <c r="F11" s="285"/>
      <c r="G11" s="285"/>
      <c r="H11" s="285"/>
      <c r="I11" s="63">
        <f>SUM('4k - 1. závod'!$D$6:$D$17)</f>
        <v>0</v>
      </c>
      <c r="J11" s="22" t="str">
        <f>IF(I11&gt;0,I11/$C11,"")</f>
        <v/>
      </c>
      <c r="K11" s="63">
        <f>SUM('4k - 2. závod'!$D$6:$D$17)</f>
        <v>0</v>
      </c>
      <c r="L11" s="22" t="str">
        <f>IF(K11&gt;0,K11/$D11,"")</f>
        <v/>
      </c>
      <c r="M11" s="63">
        <f>SUM(I11,K11)</f>
        <v>0</v>
      </c>
      <c r="N11" s="22" t="str">
        <f>IF(M11&gt;0,M11/(SUM(C11:D11)),"")</f>
        <v/>
      </c>
      <c r="O11">
        <f>COUNTIF('4k - Výsledková listina'!$N$2:$N$56,'4k - Základní list'!A11)</f>
        <v>0</v>
      </c>
    </row>
    <row r="12" spans="1:15" ht="15.75" x14ac:dyDescent="0.2">
      <c r="A12" s="30" t="s">
        <v>41</v>
      </c>
      <c r="B12" s="20">
        <f>IF(ISBLANK(A12),"",B11+7)</f>
        <v>11</v>
      </c>
      <c r="C12" s="62">
        <f>IF(ISBLANK($A12),"",COUNTA('4k - 1. závod'!$K$6:$K$17))</f>
        <v>0</v>
      </c>
      <c r="D12" s="62">
        <f>IF(ISBLANK($A12),"",COUNTA('4k - 2. závod'!$K$6:$K$17))</f>
        <v>0</v>
      </c>
      <c r="E12" s="285"/>
      <c r="F12" s="285"/>
      <c r="G12" s="285"/>
      <c r="H12" s="285"/>
      <c r="I12" s="63">
        <f>SUM('4k - 1. závod'!$K$6:$K$17)</f>
        <v>0</v>
      </c>
      <c r="J12" s="22" t="str">
        <f>IF(I12&gt;0,I12/$C12,"")</f>
        <v/>
      </c>
      <c r="K12" s="63">
        <f>SUM('4k - 2. závod'!$K$6:$K$17)</f>
        <v>0</v>
      </c>
      <c r="L12" s="22" t="str">
        <f>IF(K12&gt;0,K12/$D12,"")</f>
        <v/>
      </c>
      <c r="M12" s="63">
        <f>SUM(I12,K12)</f>
        <v>0</v>
      </c>
      <c r="N12" s="22" t="str">
        <f>IF(M12&gt;0,M12/(SUM(C12:D12)),"")</f>
        <v/>
      </c>
      <c r="O12">
        <f>COUNTIF('4k - Výsledková listina'!$N$2:$N$56,'4k - Základní list'!A12)</f>
        <v>0</v>
      </c>
    </row>
    <row r="13" spans="1:15" ht="15.75" x14ac:dyDescent="0.2">
      <c r="A13" s="30" t="s">
        <v>42</v>
      </c>
      <c r="B13" s="20">
        <f>IF(ISBLANK(A13),"",B12+7)</f>
        <v>18</v>
      </c>
      <c r="C13" s="62">
        <f>IF(ISBLANK($A13),"",COUNTA('4k - 1. závod'!$R$6:$R$17))</f>
        <v>0</v>
      </c>
      <c r="D13" s="62">
        <f>IF(ISBLANK($A13),"",COUNTA('4k - 2. závod'!$R$6:$R$17))</f>
        <v>0</v>
      </c>
      <c r="E13" s="285"/>
      <c r="F13" s="285"/>
      <c r="G13" s="285"/>
      <c r="H13" s="285"/>
      <c r="I13" s="63">
        <f>SUM('4k - 1. závod'!$R$6:$R$17)</f>
        <v>0</v>
      </c>
      <c r="J13" s="22" t="str">
        <f>IF(I13&gt;0,I13/$C13,"")</f>
        <v/>
      </c>
      <c r="K13" s="63">
        <f>SUM('4k - 2. závod'!$R$6:$R$17)</f>
        <v>0</v>
      </c>
      <c r="L13" s="22" t="str">
        <f>IF(K13&gt;0,K13/$D13,"")</f>
        <v/>
      </c>
      <c r="M13" s="63">
        <f>SUM(I13,K13)</f>
        <v>0</v>
      </c>
      <c r="N13" s="22" t="str">
        <f>IF(M13&gt;0,M13/(SUM(C13:D13)),"")</f>
        <v/>
      </c>
      <c r="O13">
        <f>COUNTIF('4k - Výsledková listina'!$N$2:$N$56,'4k - Základní list'!A13)</f>
        <v>0</v>
      </c>
    </row>
    <row r="14" spans="1:15" ht="15.75" x14ac:dyDescent="0.2">
      <c r="A14" s="30" t="s">
        <v>43</v>
      </c>
      <c r="B14" s="20">
        <f>IF(ISBLANK(A14),"",B13+7)</f>
        <v>25</v>
      </c>
      <c r="C14" s="62">
        <f>IF(ISBLANK($A14),"",COUNTA('4k - 1. závod'!$Y$6:$Y$17))</f>
        <v>0</v>
      </c>
      <c r="D14" s="62">
        <f>IF(ISBLANK($A14),"",COUNTA('4k - 2. závod'!$Y$6:$Y$17))</f>
        <v>0</v>
      </c>
      <c r="E14" s="285"/>
      <c r="F14" s="285"/>
      <c r="G14" s="285"/>
      <c r="H14" s="285"/>
      <c r="I14" s="63">
        <f>SUM('4k - 1. závod'!$Y$6:$Y$17)</f>
        <v>0</v>
      </c>
      <c r="J14" s="22" t="str">
        <f>IF(I14&gt;0,I14/$C14,"")</f>
        <v/>
      </c>
      <c r="K14" s="63">
        <f>SUM('4k - 2. závod'!$Y$6:$Y$17)</f>
        <v>0</v>
      </c>
      <c r="L14" s="22" t="str">
        <f>IF(K14&gt;0,K14/$D14,"")</f>
        <v/>
      </c>
      <c r="M14" s="63">
        <f>SUM(I14,K14)</f>
        <v>0</v>
      </c>
      <c r="N14" s="22" t="str">
        <f>IF(M14&gt;0,M14/(SUM(C14:D14)),"")</f>
        <v/>
      </c>
      <c r="O14">
        <f>COUNTIF('4k - Výsledková listina'!$N$2:$N$56,'4k - Základní list'!A14)</f>
        <v>0</v>
      </c>
    </row>
    <row r="15" spans="1:15" s="64" customFormat="1" ht="15.75" x14ac:dyDescent="0.2">
      <c r="A15" s="70"/>
      <c r="B15" s="27"/>
      <c r="C15" s="70"/>
      <c r="D15" s="292" t="s">
        <v>44</v>
      </c>
      <c r="E15" s="292"/>
      <c r="F15" s="292"/>
      <c r="G15" s="292"/>
      <c r="H15" s="71"/>
      <c r="I15" s="72">
        <f>MAX('4k - 1. závod'!$D$6:$Y$17)</f>
        <v>0</v>
      </c>
      <c r="J15" s="28"/>
      <c r="K15" s="72">
        <f>MAX('4k - 2. závod'!$D$6:$Y$17)</f>
        <v>0</v>
      </c>
      <c r="L15" s="28"/>
      <c r="M15" s="72">
        <f>MAX(I15,K15)</f>
        <v>0</v>
      </c>
      <c r="N15" s="28"/>
    </row>
    <row r="16" spans="1:15" s="64" customFormat="1" x14ac:dyDescent="0.2">
      <c r="A16" s="11"/>
      <c r="B16" s="11"/>
      <c r="C16" s="11"/>
      <c r="D16" s="11"/>
      <c r="E16" s="11"/>
      <c r="F16" s="11"/>
      <c r="G16" s="11"/>
      <c r="H16" s="11"/>
    </row>
    <row r="17" spans="1:14" s="64" customFormat="1" x14ac:dyDescent="0.2">
      <c r="A17" s="120" t="s">
        <v>74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pans="1:14" s="64" customFormat="1" x14ac:dyDescent="0.2">
      <c r="A18" s="41"/>
      <c r="B18" s="11"/>
      <c r="C18" s="11"/>
      <c r="D18" s="11"/>
      <c r="E18" s="11"/>
      <c r="F18" s="11"/>
      <c r="G18" s="11"/>
      <c r="H18" s="11"/>
    </row>
    <row r="19" spans="1:14" s="23" customFormat="1" ht="15.75" customHeight="1" x14ac:dyDescent="0.2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  <row r="20" spans="1:14" s="23" customFormat="1" ht="15.75" x14ac:dyDescent="0.2">
      <c r="A20" s="281"/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</row>
    <row r="21" spans="1:14" s="23" customFormat="1" ht="18" x14ac:dyDescent="0.2">
      <c r="A21" s="282" t="s">
        <v>76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</row>
    <row r="22" spans="1:14" s="23" customFormat="1" x14ac:dyDescent="0.2">
      <c r="A22" s="10"/>
      <c r="B22" s="10"/>
      <c r="C22" s="109" t="s">
        <v>31</v>
      </c>
      <c r="D22" s="11"/>
      <c r="E22" s="11"/>
      <c r="F22" s="11"/>
      <c r="G22" s="11"/>
      <c r="H22" s="11"/>
      <c r="I22" s="11"/>
      <c r="J22" s="64"/>
      <c r="K22" s="64"/>
      <c r="L22" s="64"/>
      <c r="M22" s="283"/>
      <c r="N22" s="284"/>
    </row>
    <row r="23" spans="1:14" x14ac:dyDescent="0.2">
      <c r="C23" s="277" t="s">
        <v>57</v>
      </c>
      <c r="D23" s="277"/>
      <c r="E23" s="278" t="s">
        <v>77</v>
      </c>
      <c r="F23" s="279"/>
      <c r="G23" s="280"/>
      <c r="H23" s="110" t="s">
        <v>36</v>
      </c>
      <c r="I23" s="278" t="s">
        <v>78</v>
      </c>
      <c r="J23" s="279"/>
      <c r="K23" s="279"/>
      <c r="L23" s="279"/>
      <c r="M23" s="280"/>
      <c r="N23" s="111" t="s">
        <v>83</v>
      </c>
    </row>
    <row r="24" spans="1:14" x14ac:dyDescent="0.2">
      <c r="C24" s="269" t="str">
        <f>IF(ISBLANK(H24),"",INDEX('4k - Výsledková listina'!D:D,MATCH(H24,'4k - Výsledková listina'!U:U,0),))</f>
        <v/>
      </c>
      <c r="D24" s="270"/>
      <c r="E24" s="271" t="str">
        <f>IF(ISBLANK(H24),"",INDEX('4k - Výsledková listina'!W:W,MATCH(H24,'4k - Výsledková listina'!U:U,0),))</f>
        <v/>
      </c>
      <c r="F24" s="272"/>
      <c r="G24" s="273"/>
      <c r="H24" s="174"/>
      <c r="I24" s="394"/>
      <c r="J24" s="395"/>
      <c r="K24" s="395"/>
      <c r="L24" s="395"/>
      <c r="M24" s="396"/>
      <c r="N24" s="175"/>
    </row>
    <row r="25" spans="1:14" x14ac:dyDescent="0.2">
      <c r="C25" s="269" t="str">
        <f>IF(ISBLANK(H25),"",INDEX('4k - Výsledková listina'!D:D,MATCH(H25,'4k - Výsledková listina'!U:U,0),))</f>
        <v/>
      </c>
      <c r="D25" s="270"/>
      <c r="E25" s="271" t="str">
        <f>IF(ISBLANK(H25),"",INDEX('4k - Výsledková listina'!W:W,MATCH(H25,'4k - Výsledková listina'!U:U,0),))</f>
        <v/>
      </c>
      <c r="F25" s="272"/>
      <c r="G25" s="273"/>
      <c r="H25" s="174"/>
      <c r="I25" s="394"/>
      <c r="J25" s="395"/>
      <c r="K25" s="395"/>
      <c r="L25" s="395"/>
      <c r="M25" s="396"/>
      <c r="N25" s="175"/>
    </row>
    <row r="26" spans="1:14" hidden="1" outlineLevel="1" x14ac:dyDescent="0.2">
      <c r="C26" s="269" t="str">
        <f>IF(ISBLANK(H26),"",INDEX('4k - Výsledková listina'!D:D,MATCH(H26,'4k - Výsledková listina'!U:U,0),))</f>
        <v/>
      </c>
      <c r="D26" s="270"/>
      <c r="E26" s="271" t="str">
        <f>IF(ISBLANK(H26),"",INDEX('4k - Výsledková listina'!W:W,MATCH(H26,'4k - Výsledková listina'!U:U,0),))</f>
        <v/>
      </c>
      <c r="F26" s="272"/>
      <c r="G26" s="273"/>
      <c r="H26" s="112"/>
      <c r="I26" s="278"/>
      <c r="J26" s="279"/>
      <c r="K26" s="279"/>
      <c r="L26" s="279"/>
      <c r="M26" s="280"/>
      <c r="N26" s="113"/>
    </row>
    <row r="27" spans="1:14" hidden="1" outlineLevel="1" x14ac:dyDescent="0.2">
      <c r="C27" s="269" t="str">
        <f>IF(ISBLANK(H27),"",INDEX('4k - Výsledková listina'!D:D,MATCH(H27,'4k - Výsledková listina'!U:U,0),))</f>
        <v/>
      </c>
      <c r="D27" s="270"/>
      <c r="E27" s="271" t="str">
        <f>IF(ISBLANK(H27),"",INDEX('4k - Výsledková listina'!W:W,MATCH(H27,'4k - Výsledková listina'!U:U,0),))</f>
        <v/>
      </c>
      <c r="F27" s="272"/>
      <c r="G27" s="273"/>
      <c r="H27" s="112"/>
      <c r="I27" s="278"/>
      <c r="J27" s="279"/>
      <c r="K27" s="279"/>
      <c r="L27" s="279"/>
      <c r="M27" s="280"/>
      <c r="N27" s="113"/>
    </row>
    <row r="28" spans="1:14" hidden="1" outlineLevel="1" x14ac:dyDescent="0.2">
      <c r="C28" s="269" t="str">
        <f>IF(ISBLANK(H28),"",INDEX('4k - Výsledková listina'!D:D,MATCH(H28,'4k - Výsledková listina'!U:U,0),))</f>
        <v/>
      </c>
      <c r="D28" s="270"/>
      <c r="E28" s="271" t="str">
        <f>IF(ISBLANK(H28),"",INDEX('4k - Výsledková listina'!W:W,MATCH(H28,'4k - Výsledková listina'!U:U,0),))</f>
        <v/>
      </c>
      <c r="F28" s="272"/>
      <c r="G28" s="273"/>
      <c r="H28" s="112"/>
      <c r="I28" s="278"/>
      <c r="J28" s="279"/>
      <c r="K28" s="279"/>
      <c r="L28" s="279"/>
      <c r="M28" s="280"/>
      <c r="N28" s="113"/>
    </row>
    <row r="29" spans="1:14" hidden="1" outlineLevel="1" x14ac:dyDescent="0.2">
      <c r="C29" s="269" t="str">
        <f>IF(ISBLANK(H29),"",INDEX('4k - Výsledková listina'!D:D,MATCH(H29,'4k - Výsledková listina'!U:U,0),))</f>
        <v/>
      </c>
      <c r="D29" s="270"/>
      <c r="E29" s="271" t="str">
        <f>IF(ISBLANK(H29),"",INDEX('4k - Výsledková listina'!W:W,MATCH(H29,'4k - Výsledková listina'!U:U,0),))</f>
        <v/>
      </c>
      <c r="F29" s="272"/>
      <c r="G29" s="273"/>
      <c r="H29" s="112"/>
      <c r="I29" s="278"/>
      <c r="J29" s="279"/>
      <c r="K29" s="279"/>
      <c r="L29" s="279"/>
      <c r="M29" s="280"/>
      <c r="N29" s="113"/>
    </row>
    <row r="30" spans="1:14" hidden="1" outlineLevel="1" x14ac:dyDescent="0.2">
      <c r="C30" s="269" t="str">
        <f>IF(ISBLANK(H30),"",INDEX('4k - Výsledková listina'!D:D,MATCH(H30,'4k - Výsledková listina'!U:U,0),))</f>
        <v/>
      </c>
      <c r="D30" s="270"/>
      <c r="E30" s="271" t="str">
        <f>IF(ISBLANK(H30),"",INDEX('4k - Výsledková listina'!W:W,MATCH(H30,'4k - Výsledková listina'!U:U,0),))</f>
        <v/>
      </c>
      <c r="F30" s="272"/>
      <c r="G30" s="273"/>
      <c r="H30" s="112"/>
      <c r="I30" s="278"/>
      <c r="J30" s="279"/>
      <c r="K30" s="279"/>
      <c r="L30" s="279"/>
      <c r="M30" s="280"/>
      <c r="N30" s="113"/>
    </row>
    <row r="31" spans="1:14" hidden="1" outlineLevel="1" x14ac:dyDescent="0.2">
      <c r="C31" s="269" t="str">
        <f>IF(ISBLANK(H31),"",INDEX('4k - Výsledková listina'!D:D,MATCH(H31,'4k - Výsledková listina'!U:U,0),))</f>
        <v/>
      </c>
      <c r="D31" s="270"/>
      <c r="E31" s="271" t="str">
        <f>IF(ISBLANK(H31),"",INDEX('4k - Výsledková listina'!W:W,MATCH(H31,'4k - Výsledková listina'!U:U,0),))</f>
        <v/>
      </c>
      <c r="F31" s="272"/>
      <c r="G31" s="273"/>
      <c r="H31" s="112"/>
      <c r="I31" s="278"/>
      <c r="J31" s="279"/>
      <c r="K31" s="279"/>
      <c r="L31" s="279"/>
      <c r="M31" s="280"/>
      <c r="N31" s="113"/>
    </row>
    <row r="32" spans="1:14" hidden="1" outlineLevel="1" x14ac:dyDescent="0.2">
      <c r="C32" s="269" t="str">
        <f>IF(ISBLANK(H32),"",INDEX('4k - Výsledková listina'!D:D,MATCH(H32,'4k - Výsledková listina'!U:U,0),))</f>
        <v/>
      </c>
      <c r="D32" s="270"/>
      <c r="E32" s="271" t="str">
        <f>IF(ISBLANK(H32),"",INDEX('4k - Výsledková listina'!W:W,MATCH(H32,'4k - Výsledková listina'!U:U,0),))</f>
        <v/>
      </c>
      <c r="F32" s="272"/>
      <c r="G32" s="273"/>
      <c r="H32" s="112"/>
      <c r="I32" s="278"/>
      <c r="J32" s="279"/>
      <c r="K32" s="279"/>
      <c r="L32" s="279"/>
      <c r="M32" s="280"/>
      <c r="N32" s="113"/>
    </row>
    <row r="33" spans="3:14" hidden="1" outlineLevel="1" x14ac:dyDescent="0.2">
      <c r="C33" s="269" t="str">
        <f>IF(ISBLANK(H33),"",INDEX('4k - Výsledková listina'!D:D,MATCH(H33,'4k - Výsledková listina'!U:U,0),))</f>
        <v/>
      </c>
      <c r="D33" s="270"/>
      <c r="E33" s="271" t="str">
        <f>IF(ISBLANK(H33),"",INDEX('4k - Výsledková listina'!W:W,MATCH(H33,'4k - Výsledková listina'!U:U,0),))</f>
        <v/>
      </c>
      <c r="F33" s="272"/>
      <c r="G33" s="273"/>
      <c r="H33" s="112"/>
      <c r="I33" s="278"/>
      <c r="J33" s="279"/>
      <c r="K33" s="279"/>
      <c r="L33" s="279"/>
      <c r="M33" s="280"/>
      <c r="N33" s="113"/>
    </row>
    <row r="34" spans="3:14" hidden="1" outlineLevel="1" x14ac:dyDescent="0.2">
      <c r="C34" s="269" t="str">
        <f>IF(ISBLANK(H34),"",INDEX('4k - Výsledková listina'!D:D,MATCH(H34,'4k - Výsledková listina'!U:U,0),))</f>
        <v/>
      </c>
      <c r="D34" s="270"/>
      <c r="E34" s="271" t="str">
        <f>IF(ISBLANK(H34),"",INDEX('4k - Výsledková listina'!W:W,MATCH(H34,'4k - Výsledková listina'!U:U,0),))</f>
        <v/>
      </c>
      <c r="F34" s="272"/>
      <c r="G34" s="273"/>
      <c r="H34" s="112"/>
      <c r="I34" s="278"/>
      <c r="J34" s="279"/>
      <c r="K34" s="279"/>
      <c r="L34" s="279"/>
      <c r="M34" s="280"/>
      <c r="N34" s="113"/>
    </row>
    <row r="35" spans="3:14" hidden="1" outlineLevel="1" x14ac:dyDescent="0.2">
      <c r="C35" s="269" t="str">
        <f>IF(ISBLANK(H35),"",INDEX('4k - Výsledková listina'!D:D,MATCH(H35,'4k - Výsledková listina'!U:U,0),))</f>
        <v/>
      </c>
      <c r="D35" s="270"/>
      <c r="E35" s="271" t="str">
        <f>IF(ISBLANK(H35),"",INDEX('4k - Výsledková listina'!W:W,MATCH(H35,'4k - Výsledková listina'!U:U,0),))</f>
        <v/>
      </c>
      <c r="F35" s="272"/>
      <c r="G35" s="273"/>
      <c r="H35" s="112"/>
      <c r="I35" s="278"/>
      <c r="J35" s="279"/>
      <c r="K35" s="279"/>
      <c r="L35" s="279"/>
      <c r="M35" s="280"/>
      <c r="N35" s="113"/>
    </row>
    <row r="36" spans="3:14" hidden="1" outlineLevel="1" x14ac:dyDescent="0.2">
      <c r="C36" s="269" t="str">
        <f>IF(ISBLANK(H36),"",INDEX('4k - Výsledková listina'!D:D,MATCH(H36,'4k - Výsledková listina'!U:U,0),))</f>
        <v/>
      </c>
      <c r="D36" s="270"/>
      <c r="E36" s="271" t="str">
        <f>IF(ISBLANK(H36),"",INDEX('4k - Výsledková listina'!W:W,MATCH(H36,'4k - Výsledková listina'!U:U,0),))</f>
        <v/>
      </c>
      <c r="F36" s="272"/>
      <c r="G36" s="273"/>
      <c r="H36" s="112"/>
      <c r="I36" s="278"/>
      <c r="J36" s="279"/>
      <c r="K36" s="279"/>
      <c r="L36" s="279"/>
      <c r="M36" s="280"/>
      <c r="N36" s="113"/>
    </row>
    <row r="37" spans="3:14" hidden="1" outlineLevel="1" x14ac:dyDescent="0.2">
      <c r="C37" s="269" t="str">
        <f>IF(ISBLANK(H37),"",INDEX('4k - Výsledková listina'!D:D,MATCH(H37,'4k - Výsledková listina'!U:U,0),))</f>
        <v/>
      </c>
      <c r="D37" s="270"/>
      <c r="E37" s="271" t="str">
        <f>IF(ISBLANK(H37),"",INDEX('4k - Výsledková listina'!W:W,MATCH(H37,'4k - Výsledková listina'!U:U,0),))</f>
        <v/>
      </c>
      <c r="F37" s="272"/>
      <c r="G37" s="273"/>
      <c r="H37" s="112"/>
      <c r="I37" s="278"/>
      <c r="J37" s="279"/>
      <c r="K37" s="279"/>
      <c r="L37" s="279"/>
      <c r="M37" s="280"/>
      <c r="N37" s="113"/>
    </row>
    <row r="38" spans="3:14" hidden="1" outlineLevel="1" x14ac:dyDescent="0.2">
      <c r="C38" s="269" t="str">
        <f>IF(ISBLANK(H38),"",INDEX('4k - Výsledková listina'!D:D,MATCH(H38,'4k - Výsledková listina'!U:U,0),))</f>
        <v/>
      </c>
      <c r="D38" s="270"/>
      <c r="E38" s="271" t="str">
        <f>IF(ISBLANK(H38),"",INDEX('4k - Výsledková listina'!W:W,MATCH(H38,'4k - Výsledková listina'!U:U,0),))</f>
        <v/>
      </c>
      <c r="F38" s="272"/>
      <c r="G38" s="273"/>
      <c r="H38" s="112"/>
      <c r="I38" s="278"/>
      <c r="J38" s="279"/>
      <c r="K38" s="279"/>
      <c r="L38" s="279"/>
      <c r="M38" s="280"/>
      <c r="N38" s="113"/>
    </row>
    <row r="39" spans="3:14" hidden="1" outlineLevel="1" x14ac:dyDescent="0.2">
      <c r="C39" s="269" t="str">
        <f>IF(ISBLANK(H39),"",INDEX('4k - Výsledková listina'!D:D,MATCH(H39,'4k - Výsledková listina'!U:U,0),))</f>
        <v/>
      </c>
      <c r="D39" s="270"/>
      <c r="E39" s="271" t="str">
        <f>IF(ISBLANK(H39),"",INDEX('4k - Výsledková listina'!W:W,MATCH(H39,'4k - Výsledková listina'!U:U,0),))</f>
        <v/>
      </c>
      <c r="F39" s="272"/>
      <c r="G39" s="273"/>
      <c r="H39" s="112"/>
      <c r="I39" s="278"/>
      <c r="J39" s="279"/>
      <c r="K39" s="279"/>
      <c r="L39" s="279"/>
      <c r="M39" s="280"/>
      <c r="N39" s="113"/>
    </row>
    <row r="40" spans="3:14" hidden="1" outlineLevel="1" x14ac:dyDescent="0.2">
      <c r="C40" s="269" t="str">
        <f>IF(ISBLANK(H40),"",INDEX('4k - Výsledková listina'!D:D,MATCH(H40,'4k - Výsledková listina'!U:U,0),))</f>
        <v/>
      </c>
      <c r="D40" s="270"/>
      <c r="E40" s="271" t="str">
        <f>IF(ISBLANK(H40),"",INDEX('4k - Výsledková listina'!W:W,MATCH(H40,'4k - Výsledková listina'!U:U,0),))</f>
        <v/>
      </c>
      <c r="F40" s="272"/>
      <c r="G40" s="273"/>
      <c r="H40" s="112"/>
      <c r="I40" s="278"/>
      <c r="J40" s="279"/>
      <c r="K40" s="279"/>
      <c r="L40" s="279"/>
      <c r="M40" s="280"/>
      <c r="N40" s="113"/>
    </row>
    <row r="41" spans="3:14" hidden="1" outlineLevel="1" x14ac:dyDescent="0.2">
      <c r="C41" s="269" t="str">
        <f>IF(ISBLANK(H41),"",INDEX('4k - Výsledková listina'!D:D,MATCH(H41,'4k - Výsledková listina'!U:U,0),))</f>
        <v/>
      </c>
      <c r="D41" s="270"/>
      <c r="E41" s="271" t="str">
        <f>IF(ISBLANK(H41),"",INDEX('4k - Výsledková listina'!W:W,MATCH(H41,'4k - Výsledková listina'!U:U,0),))</f>
        <v/>
      </c>
      <c r="F41" s="272"/>
      <c r="G41" s="273"/>
      <c r="H41" s="112"/>
      <c r="I41" s="278"/>
      <c r="J41" s="279"/>
      <c r="K41" s="279"/>
      <c r="L41" s="279"/>
      <c r="M41" s="280"/>
      <c r="N41" s="113"/>
    </row>
    <row r="42" spans="3:14" hidden="1" outlineLevel="1" x14ac:dyDescent="0.2">
      <c r="C42" s="269" t="str">
        <f>IF(ISBLANK(H42),"",INDEX('4k - Výsledková listina'!D:D,MATCH(H42,'4k - Výsledková listina'!U:U,0),))</f>
        <v/>
      </c>
      <c r="D42" s="270"/>
      <c r="E42" s="271" t="str">
        <f>IF(ISBLANK(H42),"",INDEX('4k - Výsledková listina'!W:W,MATCH(H42,'4k - Výsledková listina'!U:U,0),))</f>
        <v/>
      </c>
      <c r="F42" s="272"/>
      <c r="G42" s="273"/>
      <c r="H42" s="112"/>
      <c r="I42" s="278"/>
      <c r="J42" s="279"/>
      <c r="K42" s="279"/>
      <c r="L42" s="279"/>
      <c r="M42" s="280"/>
      <c r="N42" s="113"/>
    </row>
    <row r="43" spans="3:14" hidden="1" outlineLevel="1" x14ac:dyDescent="0.2">
      <c r="C43" s="269" t="str">
        <f>IF(ISBLANK(H43),"",INDEX('4k - Výsledková listina'!D:D,MATCH(H43,'4k - Výsledková listina'!U:U,0),))</f>
        <v/>
      </c>
      <c r="D43" s="270"/>
      <c r="E43" s="271" t="str">
        <f>IF(ISBLANK(H43),"",INDEX('4k - Výsledková listina'!W:W,MATCH(H43,'4k - Výsledková listina'!U:U,0),))</f>
        <v/>
      </c>
      <c r="F43" s="272"/>
      <c r="G43" s="273"/>
      <c r="H43" s="112"/>
      <c r="I43" s="278"/>
      <c r="J43" s="279"/>
      <c r="K43" s="279"/>
      <c r="L43" s="279"/>
      <c r="M43" s="280"/>
      <c r="N43" s="113"/>
    </row>
    <row r="44" spans="3:14" collapsed="1" x14ac:dyDescent="0.2">
      <c r="I44" s="11"/>
      <c r="J44" s="64"/>
      <c r="K44" s="64"/>
      <c r="L44" s="64"/>
      <c r="M44" s="64"/>
      <c r="N44" s="64"/>
    </row>
    <row r="45" spans="3:14" x14ac:dyDescent="0.2">
      <c r="C45" s="109" t="s">
        <v>32</v>
      </c>
      <c r="I45" s="11"/>
      <c r="J45" s="64"/>
      <c r="K45" s="64"/>
      <c r="L45" s="64"/>
      <c r="M45" s="64"/>
      <c r="N45" s="64"/>
    </row>
    <row r="46" spans="3:14" x14ac:dyDescent="0.2">
      <c r="C46" s="277" t="s">
        <v>57</v>
      </c>
      <c r="D46" s="277"/>
      <c r="E46" s="278" t="s">
        <v>77</v>
      </c>
      <c r="F46" s="279"/>
      <c r="G46" s="280"/>
      <c r="H46" s="110" t="s">
        <v>36</v>
      </c>
      <c r="I46" s="278" t="s">
        <v>78</v>
      </c>
      <c r="J46" s="279"/>
      <c r="K46" s="279"/>
      <c r="L46" s="279"/>
      <c r="M46" s="280"/>
      <c r="N46" s="111" t="s">
        <v>83</v>
      </c>
    </row>
    <row r="47" spans="3:14" x14ac:dyDescent="0.2">
      <c r="C47" s="269" t="str">
        <f>IF(ISBLANK(H47),"",INDEX('4k - Výsledková listina'!M:M,MATCH(H47,'4k - Výsledková listina'!V:V,0),))</f>
        <v/>
      </c>
      <c r="D47" s="270"/>
      <c r="E47" s="271" t="str">
        <f>IF(ISBLANK(H47),"",INDEX('4k - Výsledková listina'!W:W,MATCH(H47,'4k - Výsledková listina'!V:V,0),))</f>
        <v/>
      </c>
      <c r="F47" s="272"/>
      <c r="G47" s="273"/>
      <c r="H47" s="176"/>
      <c r="I47" s="394"/>
      <c r="J47" s="395"/>
      <c r="K47" s="395"/>
      <c r="L47" s="395"/>
      <c r="M47" s="396"/>
      <c r="N47" s="175"/>
    </row>
    <row r="48" spans="3:14" x14ac:dyDescent="0.2">
      <c r="C48" s="269" t="str">
        <f>IF(ISBLANK(H48),"",INDEX('4k - Výsledková listina'!M:M,MATCH(H48,'4k - Výsledková listina'!V:V,0),))</f>
        <v/>
      </c>
      <c r="D48" s="270"/>
      <c r="E48" s="271" t="str">
        <f>IF(ISBLANK(H48),"",INDEX('4k - Výsledková listina'!W:W,MATCH(H48,'4k - Výsledková listina'!V:V,0),))</f>
        <v/>
      </c>
      <c r="F48" s="272"/>
      <c r="G48" s="273"/>
      <c r="H48" s="176"/>
      <c r="I48" s="394"/>
      <c r="J48" s="395"/>
      <c r="K48" s="395"/>
      <c r="L48" s="395"/>
      <c r="M48" s="396"/>
      <c r="N48" s="175"/>
    </row>
    <row r="49" spans="3:14" hidden="1" outlineLevel="1" x14ac:dyDescent="0.2">
      <c r="C49" s="269" t="str">
        <f>IF(ISBLANK(H49),"",INDEX('4k - Výsledková listina'!M:M,MATCH(H49,'4k - Výsledková listina'!V:V,0),))</f>
        <v/>
      </c>
      <c r="D49" s="270"/>
      <c r="E49" s="271" t="str">
        <f>IF(ISBLANK(H49),"",INDEX('4k - Výsledková listina'!W:W,MATCH(H49,'4k - Výsledková listina'!V:V,0),))</f>
        <v/>
      </c>
      <c r="F49" s="272"/>
      <c r="G49" s="273"/>
      <c r="H49" s="114"/>
      <c r="I49" s="278"/>
      <c r="J49" s="279"/>
      <c r="K49" s="279"/>
      <c r="L49" s="279"/>
      <c r="M49" s="280"/>
      <c r="N49" s="113"/>
    </row>
    <row r="50" spans="3:14" hidden="1" outlineLevel="1" x14ac:dyDescent="0.2">
      <c r="C50" s="269" t="str">
        <f>IF(ISBLANK(H50),"",INDEX('4k - Výsledková listina'!M:M,MATCH(H50,'4k - Výsledková listina'!V:V,0),))</f>
        <v/>
      </c>
      <c r="D50" s="270"/>
      <c r="E50" s="271" t="str">
        <f>IF(ISBLANK(H50),"",INDEX('4k - Výsledková listina'!W:W,MATCH(H50,'4k - Výsledková listina'!V:V,0),))</f>
        <v/>
      </c>
      <c r="F50" s="272"/>
      <c r="G50" s="273"/>
      <c r="H50" s="114"/>
      <c r="I50" s="278"/>
      <c r="J50" s="279"/>
      <c r="K50" s="279"/>
      <c r="L50" s="279"/>
      <c r="M50" s="280"/>
      <c r="N50" s="113"/>
    </row>
    <row r="51" spans="3:14" hidden="1" outlineLevel="1" x14ac:dyDescent="0.2">
      <c r="C51" s="269" t="str">
        <f>IF(ISBLANK(H51),"",INDEX('4k - Výsledková listina'!M:M,MATCH(H51,'4k - Výsledková listina'!V:V,0),))</f>
        <v/>
      </c>
      <c r="D51" s="270"/>
      <c r="E51" s="271" t="str">
        <f>IF(ISBLANK(H51),"",INDEX('4k - Výsledková listina'!W:W,MATCH(H51,'4k - Výsledková listina'!V:V,0),))</f>
        <v/>
      </c>
      <c r="F51" s="272"/>
      <c r="G51" s="273"/>
      <c r="H51" s="114"/>
      <c r="I51" s="278"/>
      <c r="J51" s="279"/>
      <c r="K51" s="279"/>
      <c r="L51" s="279"/>
      <c r="M51" s="280"/>
      <c r="N51" s="113"/>
    </row>
    <row r="52" spans="3:14" hidden="1" outlineLevel="1" x14ac:dyDescent="0.2">
      <c r="C52" s="269" t="str">
        <f>IF(ISBLANK(H52),"",INDEX('4k - Výsledková listina'!M:M,MATCH(H52,'4k - Výsledková listina'!V:V,0),))</f>
        <v/>
      </c>
      <c r="D52" s="270"/>
      <c r="E52" s="271" t="str">
        <f>IF(ISBLANK(H52),"",INDEX('4k - Výsledková listina'!W:W,MATCH(H52,'4k - Výsledková listina'!V:V,0),))</f>
        <v/>
      </c>
      <c r="F52" s="272"/>
      <c r="G52" s="273"/>
      <c r="H52" s="114"/>
      <c r="I52" s="278"/>
      <c r="J52" s="279"/>
      <c r="K52" s="279"/>
      <c r="L52" s="279"/>
      <c r="M52" s="280"/>
      <c r="N52" s="113"/>
    </row>
    <row r="53" spans="3:14" hidden="1" outlineLevel="1" x14ac:dyDescent="0.2">
      <c r="C53" s="269" t="str">
        <f>IF(ISBLANK(H53),"",INDEX('4k - Výsledková listina'!M:M,MATCH(H53,'4k - Výsledková listina'!V:V,0),))</f>
        <v/>
      </c>
      <c r="D53" s="270"/>
      <c r="E53" s="271" t="str">
        <f>IF(ISBLANK(H53),"",INDEX('4k - Výsledková listina'!W:W,MATCH(H53,'4k - Výsledková listina'!V:V,0),))</f>
        <v/>
      </c>
      <c r="F53" s="272"/>
      <c r="G53" s="273"/>
      <c r="H53" s="114"/>
      <c r="I53" s="278"/>
      <c r="J53" s="279"/>
      <c r="K53" s="279"/>
      <c r="L53" s="279"/>
      <c r="M53" s="280"/>
      <c r="N53" s="113"/>
    </row>
    <row r="54" spans="3:14" hidden="1" outlineLevel="1" x14ac:dyDescent="0.2">
      <c r="C54" s="269" t="str">
        <f>IF(ISBLANK(H54),"",INDEX('4k - Výsledková listina'!M:M,MATCH(H54,'4k - Výsledková listina'!V:V,0),))</f>
        <v/>
      </c>
      <c r="D54" s="270"/>
      <c r="E54" s="271" t="str">
        <f>IF(ISBLANK(H54),"",INDEX('4k - Výsledková listina'!W:W,MATCH(H54,'4k - Výsledková listina'!V:V,0),))</f>
        <v/>
      </c>
      <c r="F54" s="272"/>
      <c r="G54" s="273"/>
      <c r="H54" s="114"/>
      <c r="I54" s="278"/>
      <c r="J54" s="279"/>
      <c r="K54" s="279"/>
      <c r="L54" s="279"/>
      <c r="M54" s="280"/>
      <c r="N54" s="113"/>
    </row>
    <row r="55" spans="3:14" hidden="1" outlineLevel="1" x14ac:dyDescent="0.2">
      <c r="C55" s="269" t="str">
        <f>IF(ISBLANK(H55),"",INDEX('4k - Výsledková listina'!M:M,MATCH(H55,'4k - Výsledková listina'!V:V,0),))</f>
        <v/>
      </c>
      <c r="D55" s="270"/>
      <c r="E55" s="271" t="str">
        <f>IF(ISBLANK(H55),"",INDEX('4k - Výsledková listina'!W:W,MATCH(H55,'4k - Výsledková listina'!V:V,0),))</f>
        <v/>
      </c>
      <c r="F55" s="272"/>
      <c r="G55" s="273"/>
      <c r="H55" s="114"/>
      <c r="I55" s="278"/>
      <c r="J55" s="279"/>
      <c r="K55" s="279"/>
      <c r="L55" s="279"/>
      <c r="M55" s="280"/>
      <c r="N55" s="113"/>
    </row>
    <row r="56" spans="3:14" hidden="1" outlineLevel="1" x14ac:dyDescent="0.2">
      <c r="C56" s="269" t="str">
        <f>IF(ISBLANK(H56),"",INDEX('4k - Výsledková listina'!M:M,MATCH(H56,'4k - Výsledková listina'!V:V,0),))</f>
        <v/>
      </c>
      <c r="D56" s="270"/>
      <c r="E56" s="271" t="str">
        <f>IF(ISBLANK(H56),"",INDEX('4k - Výsledková listina'!W:W,MATCH(H56,'4k - Výsledková listina'!V:V,0),))</f>
        <v/>
      </c>
      <c r="F56" s="272"/>
      <c r="G56" s="273"/>
      <c r="H56" s="114"/>
      <c r="I56" s="278"/>
      <c r="J56" s="279"/>
      <c r="K56" s="279"/>
      <c r="L56" s="279"/>
      <c r="M56" s="280"/>
      <c r="N56" s="113"/>
    </row>
    <row r="57" spans="3:14" hidden="1" outlineLevel="1" x14ac:dyDescent="0.2">
      <c r="C57" s="269" t="str">
        <f>IF(ISBLANK(H57),"",INDEX('4k - Výsledková listina'!M:M,MATCH(H57,'4k - Výsledková listina'!V:V,0),))</f>
        <v/>
      </c>
      <c r="D57" s="270"/>
      <c r="E57" s="271" t="str">
        <f>IF(ISBLANK(H57),"",INDEX('4k - Výsledková listina'!W:W,MATCH(H57,'4k - Výsledková listina'!V:V,0),))</f>
        <v/>
      </c>
      <c r="F57" s="272"/>
      <c r="G57" s="273"/>
      <c r="H57" s="114"/>
      <c r="I57" s="278"/>
      <c r="J57" s="279"/>
      <c r="K57" s="279"/>
      <c r="L57" s="279"/>
      <c r="M57" s="280"/>
      <c r="N57" s="113"/>
    </row>
    <row r="58" spans="3:14" hidden="1" outlineLevel="1" x14ac:dyDescent="0.2">
      <c r="C58" s="269" t="str">
        <f>IF(ISBLANK(H58),"",INDEX('4k - Výsledková listina'!M:M,MATCH(H58,'4k - Výsledková listina'!V:V,0),))</f>
        <v/>
      </c>
      <c r="D58" s="270"/>
      <c r="E58" s="271" t="str">
        <f>IF(ISBLANK(H58),"",INDEX('4k - Výsledková listina'!W:W,MATCH(H58,'4k - Výsledková listina'!V:V,0),))</f>
        <v/>
      </c>
      <c r="F58" s="272"/>
      <c r="G58" s="273"/>
      <c r="H58" s="114"/>
      <c r="I58" s="278"/>
      <c r="J58" s="279"/>
      <c r="K58" s="279"/>
      <c r="L58" s="279"/>
      <c r="M58" s="280"/>
      <c r="N58" s="113"/>
    </row>
    <row r="59" spans="3:14" hidden="1" outlineLevel="1" x14ac:dyDescent="0.2">
      <c r="C59" s="269" t="str">
        <f>IF(ISBLANK(H59),"",INDEX('4k - Výsledková listina'!M:M,MATCH(H59,'4k - Výsledková listina'!V:V,0),))</f>
        <v/>
      </c>
      <c r="D59" s="270"/>
      <c r="E59" s="271" t="str">
        <f>IF(ISBLANK(H59),"",INDEX('4k - Výsledková listina'!W:W,MATCH(H59,'4k - Výsledková listina'!V:V,0),))</f>
        <v/>
      </c>
      <c r="F59" s="272"/>
      <c r="G59" s="273"/>
      <c r="H59" s="114"/>
      <c r="I59" s="278"/>
      <c r="J59" s="279"/>
      <c r="K59" s="279"/>
      <c r="L59" s="279"/>
      <c r="M59" s="280"/>
      <c r="N59" s="113"/>
    </row>
    <row r="60" spans="3:14" hidden="1" outlineLevel="1" x14ac:dyDescent="0.2">
      <c r="C60" s="269" t="str">
        <f>IF(ISBLANK(H60),"",INDEX('4k - Výsledková listina'!M:M,MATCH(H60,'4k - Výsledková listina'!V:V,0),))</f>
        <v/>
      </c>
      <c r="D60" s="270"/>
      <c r="E60" s="271" t="str">
        <f>IF(ISBLANK(H60),"",INDEX('4k - Výsledková listina'!W:W,MATCH(H60,'4k - Výsledková listina'!V:V,0),))</f>
        <v/>
      </c>
      <c r="F60" s="272"/>
      <c r="G60" s="273"/>
      <c r="H60" s="114"/>
      <c r="I60" s="278"/>
      <c r="J60" s="279"/>
      <c r="K60" s="279"/>
      <c r="L60" s="279"/>
      <c r="M60" s="280"/>
      <c r="N60" s="113"/>
    </row>
    <row r="61" spans="3:14" hidden="1" outlineLevel="1" x14ac:dyDescent="0.2">
      <c r="C61" s="269" t="str">
        <f>IF(ISBLANK(H61),"",INDEX('4k - Výsledková listina'!M:M,MATCH(H61,'4k - Výsledková listina'!V:V,0),))</f>
        <v/>
      </c>
      <c r="D61" s="270"/>
      <c r="E61" s="271" t="str">
        <f>IF(ISBLANK(H61),"",INDEX('4k - Výsledková listina'!W:W,MATCH(H61,'4k - Výsledková listina'!V:V,0),))</f>
        <v/>
      </c>
      <c r="F61" s="272"/>
      <c r="G61" s="273"/>
      <c r="H61" s="114"/>
      <c r="I61" s="278"/>
      <c r="J61" s="279"/>
      <c r="K61" s="279"/>
      <c r="L61" s="279"/>
      <c r="M61" s="280"/>
      <c r="N61" s="113"/>
    </row>
    <row r="62" spans="3:14" hidden="1" outlineLevel="1" x14ac:dyDescent="0.2">
      <c r="C62" s="269" t="str">
        <f>IF(ISBLANK(H62),"",INDEX('4k - Výsledková listina'!M:M,MATCH(H62,'4k - Výsledková listina'!V:V,0),))</f>
        <v/>
      </c>
      <c r="D62" s="270"/>
      <c r="E62" s="271" t="str">
        <f>IF(ISBLANK(H62),"",INDEX('4k - Výsledková listina'!W:W,MATCH(H62,'4k - Výsledková listina'!V:V,0),))</f>
        <v/>
      </c>
      <c r="F62" s="272"/>
      <c r="G62" s="273"/>
      <c r="H62" s="114"/>
      <c r="I62" s="278"/>
      <c r="J62" s="279"/>
      <c r="K62" s="279"/>
      <c r="L62" s="279"/>
      <c r="M62" s="280"/>
      <c r="N62" s="113"/>
    </row>
    <row r="63" spans="3:14" hidden="1" outlineLevel="1" x14ac:dyDescent="0.2">
      <c r="C63" s="269" t="str">
        <f>IF(ISBLANK(H63),"",INDEX('4k - Výsledková listina'!M:M,MATCH(H63,'4k - Výsledková listina'!V:V,0),))</f>
        <v/>
      </c>
      <c r="D63" s="270"/>
      <c r="E63" s="271" t="str">
        <f>IF(ISBLANK(H63),"",INDEX('4k - Výsledková listina'!W:W,MATCH(H63,'4k - Výsledková listina'!V:V,0),))</f>
        <v/>
      </c>
      <c r="F63" s="272"/>
      <c r="G63" s="273"/>
      <c r="H63" s="114"/>
      <c r="I63" s="278"/>
      <c r="J63" s="279"/>
      <c r="K63" s="279"/>
      <c r="L63" s="279"/>
      <c r="M63" s="280"/>
      <c r="N63" s="113"/>
    </row>
    <row r="64" spans="3:14" hidden="1" outlineLevel="1" x14ac:dyDescent="0.2">
      <c r="C64" s="269" t="str">
        <f>IF(ISBLANK(H64),"",INDEX('4k - Výsledková listina'!M:M,MATCH(H64,'4k - Výsledková listina'!V:V,0),))</f>
        <v/>
      </c>
      <c r="D64" s="270"/>
      <c r="E64" s="271" t="str">
        <f>IF(ISBLANK(H64),"",INDEX('4k - Výsledková listina'!W:W,MATCH(H64,'4k - Výsledková listina'!V:V,0),))</f>
        <v/>
      </c>
      <c r="F64" s="272"/>
      <c r="G64" s="273"/>
      <c r="H64" s="114"/>
      <c r="I64" s="278"/>
      <c r="J64" s="279"/>
      <c r="K64" s="279"/>
      <c r="L64" s="279"/>
      <c r="M64" s="280"/>
      <c r="N64" s="113"/>
    </row>
    <row r="65" spans="1:14" hidden="1" outlineLevel="1" x14ac:dyDescent="0.2">
      <c r="C65" s="269" t="str">
        <f>IF(ISBLANK(H65),"",INDEX('4k - Výsledková listina'!M:M,MATCH(H65,'4k - Výsledková listina'!V:V,0),))</f>
        <v/>
      </c>
      <c r="D65" s="270"/>
      <c r="E65" s="271" t="str">
        <f>IF(ISBLANK(H65),"",INDEX('4k - Výsledková listina'!W:W,MATCH(H65,'4k - Výsledková listina'!V:V,0),))</f>
        <v/>
      </c>
      <c r="F65" s="272"/>
      <c r="G65" s="273"/>
      <c r="H65" s="114"/>
      <c r="I65" s="278"/>
      <c r="J65" s="279"/>
      <c r="K65" s="279"/>
      <c r="L65" s="279"/>
      <c r="M65" s="280"/>
      <c r="N65" s="113"/>
    </row>
    <row r="66" spans="1:14" hidden="1" outlineLevel="1" x14ac:dyDescent="0.2">
      <c r="C66" s="269" t="str">
        <f>IF(ISBLANK(H66),"",INDEX('4k - Výsledková listina'!M:M,MATCH(H66,'4k - Výsledková listina'!V:V,0),))</f>
        <v/>
      </c>
      <c r="D66" s="270"/>
      <c r="E66" s="271" t="str">
        <f>IF(ISBLANK(H66),"",INDEX('4k - Výsledková listina'!W:W,MATCH(H66,'4k - Výsledková listina'!V:V,0),))</f>
        <v/>
      </c>
      <c r="F66" s="272"/>
      <c r="G66" s="273"/>
      <c r="H66" s="114"/>
      <c r="I66" s="278"/>
      <c r="J66" s="279"/>
      <c r="K66" s="279"/>
      <c r="L66" s="279"/>
      <c r="M66" s="280"/>
      <c r="N66" s="113"/>
    </row>
    <row r="67" spans="1:14" collapsed="1" x14ac:dyDescent="0.2"/>
    <row r="70" spans="1:14" ht="18" x14ac:dyDescent="0.2">
      <c r="A70" s="282" t="s">
        <v>80</v>
      </c>
      <c r="B70" s="282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</row>
    <row r="71" spans="1:14" x14ac:dyDescent="0.2">
      <c r="C71" s="121" t="s">
        <v>81</v>
      </c>
      <c r="D71" s="278" t="s">
        <v>57</v>
      </c>
      <c r="E71" s="280"/>
      <c r="F71" s="278" t="s">
        <v>77</v>
      </c>
      <c r="G71" s="279"/>
      <c r="H71" s="280"/>
      <c r="I71" s="278" t="s">
        <v>78</v>
      </c>
      <c r="J71" s="279"/>
      <c r="K71" s="279"/>
      <c r="L71" s="279"/>
      <c r="M71" s="280"/>
      <c r="N71" s="111" t="s">
        <v>79</v>
      </c>
    </row>
    <row r="72" spans="1:14" x14ac:dyDescent="0.2">
      <c r="C72" s="177"/>
      <c r="D72" s="391"/>
      <c r="E72" s="392" t="s">
        <v>82</v>
      </c>
      <c r="F72" s="391"/>
      <c r="G72" s="393"/>
      <c r="H72" s="392"/>
      <c r="I72" s="391"/>
      <c r="J72" s="393"/>
      <c r="K72" s="393"/>
      <c r="L72" s="393"/>
      <c r="M72" s="392"/>
      <c r="N72" s="178"/>
    </row>
    <row r="73" spans="1:14" x14ac:dyDescent="0.2">
      <c r="C73" s="177"/>
      <c r="D73" s="391"/>
      <c r="E73" s="392" t="s">
        <v>82</v>
      </c>
      <c r="F73" s="391"/>
      <c r="G73" s="393"/>
      <c r="H73" s="392"/>
      <c r="I73" s="391"/>
      <c r="J73" s="393"/>
      <c r="K73" s="393"/>
      <c r="L73" s="393"/>
      <c r="M73" s="392"/>
      <c r="N73" s="178"/>
    </row>
    <row r="74" spans="1:14" x14ac:dyDescent="0.2">
      <c r="C74" s="177"/>
      <c r="D74" s="391"/>
      <c r="E74" s="392" t="s">
        <v>82</v>
      </c>
      <c r="F74" s="391"/>
      <c r="G74" s="393"/>
      <c r="H74" s="392"/>
      <c r="I74" s="391"/>
      <c r="J74" s="393"/>
      <c r="K74" s="393"/>
      <c r="L74" s="393"/>
      <c r="M74" s="392"/>
      <c r="N74" s="178"/>
    </row>
    <row r="75" spans="1:14" x14ac:dyDescent="0.2">
      <c r="C75" s="177"/>
      <c r="D75" s="391"/>
      <c r="E75" s="392" t="s">
        <v>82</v>
      </c>
      <c r="F75" s="391"/>
      <c r="G75" s="393"/>
      <c r="H75" s="392"/>
      <c r="I75" s="391"/>
      <c r="J75" s="393"/>
      <c r="K75" s="393"/>
      <c r="L75" s="393"/>
      <c r="M75" s="392"/>
      <c r="N75" s="178"/>
    </row>
    <row r="76" spans="1:14" x14ac:dyDescent="0.2">
      <c r="C76" s="177"/>
      <c r="D76" s="391"/>
      <c r="E76" s="392" t="s">
        <v>82</v>
      </c>
      <c r="F76" s="391"/>
      <c r="G76" s="393"/>
      <c r="H76" s="392"/>
      <c r="I76" s="391"/>
      <c r="J76" s="393"/>
      <c r="K76" s="393"/>
      <c r="L76" s="393"/>
      <c r="M76" s="392"/>
      <c r="N76" s="178"/>
    </row>
    <row r="77" spans="1:14" x14ac:dyDescent="0.2">
      <c r="C77" s="177"/>
      <c r="D77" s="391"/>
      <c r="E77" s="392" t="s">
        <v>82</v>
      </c>
      <c r="F77" s="391"/>
      <c r="G77" s="393"/>
      <c r="H77" s="392"/>
      <c r="I77" s="391"/>
      <c r="J77" s="393"/>
      <c r="K77" s="393"/>
      <c r="L77" s="393"/>
      <c r="M77" s="392"/>
      <c r="N77" s="178"/>
    </row>
  </sheetData>
  <sheetProtection sheet="1" formatCells="0" formatColumns="0" formatRows="0" selectLockedCells="1" sort="0" autoFilter="0"/>
  <mergeCells count="174">
    <mergeCell ref="A1:N1"/>
    <mergeCell ref="C2:D2"/>
    <mergeCell ref="E2:H2"/>
    <mergeCell ref="C3:D3"/>
    <mergeCell ref="C5:D5"/>
    <mergeCell ref="E5:H5"/>
    <mergeCell ref="I8:J8"/>
    <mergeCell ref="K8:L8"/>
    <mergeCell ref="M8:N8"/>
    <mergeCell ref="A10:B10"/>
    <mergeCell ref="E10:H10"/>
    <mergeCell ref="E11:H11"/>
    <mergeCell ref="C6:D6"/>
    <mergeCell ref="E6:H6"/>
    <mergeCell ref="C7:E7"/>
    <mergeCell ref="A8:A9"/>
    <mergeCell ref="B8:B9"/>
    <mergeCell ref="C8:D8"/>
    <mergeCell ref="E8:H9"/>
    <mergeCell ref="M22:N22"/>
    <mergeCell ref="C23:D23"/>
    <mergeCell ref="E23:G23"/>
    <mergeCell ref="I23:M23"/>
    <mergeCell ref="C24:D24"/>
    <mergeCell ref="E24:G24"/>
    <mergeCell ref="I24:M24"/>
    <mergeCell ref="E12:H12"/>
    <mergeCell ref="E13:H13"/>
    <mergeCell ref="E14:H14"/>
    <mergeCell ref="D15:G15"/>
    <mergeCell ref="A20:N20"/>
    <mergeCell ref="A21:N21"/>
    <mergeCell ref="C27:D27"/>
    <mergeCell ref="E27:G27"/>
    <mergeCell ref="I27:M27"/>
    <mergeCell ref="C28:D28"/>
    <mergeCell ref="E28:G28"/>
    <mergeCell ref="I28:M28"/>
    <mergeCell ref="C25:D25"/>
    <mergeCell ref="E25:G25"/>
    <mergeCell ref="I25:M25"/>
    <mergeCell ref="C26:D26"/>
    <mergeCell ref="E26:G26"/>
    <mergeCell ref="I26:M26"/>
    <mergeCell ref="C31:D31"/>
    <mergeCell ref="E31:G31"/>
    <mergeCell ref="I31:M31"/>
    <mergeCell ref="C32:D32"/>
    <mergeCell ref="E32:G32"/>
    <mergeCell ref="I32:M32"/>
    <mergeCell ref="C29:D29"/>
    <mergeCell ref="E29:G29"/>
    <mergeCell ref="I29:M29"/>
    <mergeCell ref="C30:D30"/>
    <mergeCell ref="E30:G30"/>
    <mergeCell ref="I30:M30"/>
    <mergeCell ref="C35:D35"/>
    <mergeCell ref="E35:G35"/>
    <mergeCell ref="I35:M35"/>
    <mergeCell ref="C36:D36"/>
    <mergeCell ref="E36:G36"/>
    <mergeCell ref="I36:M36"/>
    <mergeCell ref="C33:D33"/>
    <mergeCell ref="E33:G33"/>
    <mergeCell ref="I33:M33"/>
    <mergeCell ref="C34:D34"/>
    <mergeCell ref="E34:G34"/>
    <mergeCell ref="I34:M34"/>
    <mergeCell ref="C39:D39"/>
    <mergeCell ref="E39:G39"/>
    <mergeCell ref="I39:M39"/>
    <mergeCell ref="C40:D40"/>
    <mergeCell ref="E40:G40"/>
    <mergeCell ref="I40:M40"/>
    <mergeCell ref="C37:D37"/>
    <mergeCell ref="E37:G37"/>
    <mergeCell ref="I37:M37"/>
    <mergeCell ref="C38:D38"/>
    <mergeCell ref="E38:G38"/>
    <mergeCell ref="I38:M38"/>
    <mergeCell ref="C43:D43"/>
    <mergeCell ref="E43:G43"/>
    <mergeCell ref="I43:M43"/>
    <mergeCell ref="C46:D46"/>
    <mergeCell ref="E46:G46"/>
    <mergeCell ref="I46:M46"/>
    <mergeCell ref="C41:D41"/>
    <mergeCell ref="E41:G41"/>
    <mergeCell ref="I41:M41"/>
    <mergeCell ref="C42:D42"/>
    <mergeCell ref="E42:G42"/>
    <mergeCell ref="I42:M42"/>
    <mergeCell ref="C49:D49"/>
    <mergeCell ref="E49:G49"/>
    <mergeCell ref="I49:M49"/>
    <mergeCell ref="C50:D50"/>
    <mergeCell ref="E50:G50"/>
    <mergeCell ref="I50:M50"/>
    <mergeCell ref="C47:D47"/>
    <mergeCell ref="E47:G47"/>
    <mergeCell ref="I47:M47"/>
    <mergeCell ref="C48:D48"/>
    <mergeCell ref="E48:G48"/>
    <mergeCell ref="I48:M48"/>
    <mergeCell ref="C53:D53"/>
    <mergeCell ref="E53:G53"/>
    <mergeCell ref="I53:M53"/>
    <mergeCell ref="C54:D54"/>
    <mergeCell ref="E54:G54"/>
    <mergeCell ref="I54:M54"/>
    <mergeCell ref="C51:D51"/>
    <mergeCell ref="E51:G51"/>
    <mergeCell ref="I51:M51"/>
    <mergeCell ref="C52:D52"/>
    <mergeCell ref="E52:G52"/>
    <mergeCell ref="I52:M52"/>
    <mergeCell ref="C57:D57"/>
    <mergeCell ref="E57:G57"/>
    <mergeCell ref="I57:M57"/>
    <mergeCell ref="C58:D58"/>
    <mergeCell ref="E58:G58"/>
    <mergeCell ref="I58:M58"/>
    <mergeCell ref="C55:D55"/>
    <mergeCell ref="E55:G55"/>
    <mergeCell ref="I55:M55"/>
    <mergeCell ref="C56:D56"/>
    <mergeCell ref="E56:G56"/>
    <mergeCell ref="I56:M56"/>
    <mergeCell ref="C61:D61"/>
    <mergeCell ref="E61:G61"/>
    <mergeCell ref="I61:M61"/>
    <mergeCell ref="C62:D62"/>
    <mergeCell ref="E62:G62"/>
    <mergeCell ref="I62:M62"/>
    <mergeCell ref="C59:D59"/>
    <mergeCell ref="E59:G59"/>
    <mergeCell ref="I59:M59"/>
    <mergeCell ref="C60:D60"/>
    <mergeCell ref="E60:G60"/>
    <mergeCell ref="I60:M60"/>
    <mergeCell ref="C65:D65"/>
    <mergeCell ref="E65:G65"/>
    <mergeCell ref="I65:M65"/>
    <mergeCell ref="C66:D66"/>
    <mergeCell ref="E66:G66"/>
    <mergeCell ref="I66:M66"/>
    <mergeCell ref="C63:D63"/>
    <mergeCell ref="E63:G63"/>
    <mergeCell ref="I63:M63"/>
    <mergeCell ref="C64:D64"/>
    <mergeCell ref="E64:G64"/>
    <mergeCell ref="I64:M64"/>
    <mergeCell ref="D73:E73"/>
    <mergeCell ref="F73:H73"/>
    <mergeCell ref="I73:M73"/>
    <mergeCell ref="D74:E74"/>
    <mergeCell ref="F74:H74"/>
    <mergeCell ref="I74:M74"/>
    <mergeCell ref="A70:N70"/>
    <mergeCell ref="D71:E71"/>
    <mergeCell ref="F71:H71"/>
    <mergeCell ref="I71:M71"/>
    <mergeCell ref="D72:E72"/>
    <mergeCell ref="F72:H72"/>
    <mergeCell ref="I72:M72"/>
    <mergeCell ref="D77:E77"/>
    <mergeCell ref="F77:H77"/>
    <mergeCell ref="I77:M77"/>
    <mergeCell ref="D75:E75"/>
    <mergeCell ref="F75:H75"/>
    <mergeCell ref="I75:M75"/>
    <mergeCell ref="D76:E76"/>
    <mergeCell ref="F76:H76"/>
    <mergeCell ref="I76:M76"/>
  </mergeCells>
  <conditionalFormatting sqref="N24:N43 N47:N66">
    <cfRule type="cellIs" dxfId="43" priority="2" stopIfTrue="1" operator="equal">
      <formula>"žlutá karta"</formula>
    </cfRule>
    <cfRule type="cellIs" dxfId="42" priority="3" stopIfTrue="1" operator="equal">
      <formula>"diskvalifikace"</formula>
    </cfRule>
  </conditionalFormatting>
  <conditionalFormatting sqref="E2 D4 F4 E5:H6 H24:N43 H47:N66 C72:N77">
    <cfRule type="containsBlanks" dxfId="41" priority="1" stopIfTrue="1">
      <formula>LEN(TRIM(C2))=0</formula>
    </cfRule>
  </conditionalFormatting>
  <dataValidations count="4">
    <dataValidation allowBlank="1" showInputMessage="1" showErrorMessage="1" sqref="D72:E77"/>
    <dataValidation type="list" allowBlank="1" showInputMessage="1" showErrorMessage="1" sqref="N72:N77">
      <formula1>"žlutá karta,diskvalifikace"</formula1>
    </dataValidation>
    <dataValidation type="list" allowBlank="1" showInputMessage="1" showErrorMessage="1" sqref="C24:D43 C47:D66">
      <formula1>zavodnik1</formula1>
    </dataValidation>
    <dataValidation type="list" allowBlank="1" showInputMessage="1" showErrorMessage="1" sqref="N47:N66 N24:N43">
      <formula1>"napomenutí,žlutá karta,diskvalifikace,+1,+5"</formula1>
    </dataValidation>
  </dataValidations>
  <printOptions horizontalCentered="1"/>
  <pageMargins left="0.35433070866141736" right="0.35433070866141736" top="0.62992125984251968" bottom="0.6692913385826772" header="0.39370078740157483" footer="0.31496062992125984"/>
  <pageSetup paperSize="9" scale="77" orientation="portrait" r:id="rId1"/>
  <headerFooter alignWithMargins="0">
    <oddFooter>&amp;CStránka &amp;P z  &amp;N&amp;R&amp;F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5">
    <pageSetUpPr fitToPage="1"/>
  </sheetPr>
  <dimension ref="A1:BS57"/>
  <sheetViews>
    <sheetView showGridLines="0" view="pageBreakPreview" topLeftCell="A5" zoomScaleNormal="100" zoomScaleSheetLayoutView="100" workbookViewId="0">
      <pane xSplit="2" ySplit="3" topLeftCell="C8" activePane="bottomRight" state="frozen"/>
      <selection activeCell="A3" sqref="A3:A4"/>
      <selection pane="topRight" activeCell="A3" sqref="A3:A4"/>
      <selection pane="bottomLeft" activeCell="A3" sqref="A3:A4"/>
      <selection pane="bottomRight" activeCell="A3" sqref="A3:A4"/>
    </sheetView>
  </sheetViews>
  <sheetFormatPr defaultColWidth="9.140625" defaultRowHeight="12.75" x14ac:dyDescent="0.2"/>
  <cols>
    <col min="1" max="1" width="6.28515625" style="41" bestFit="1" customWidth="1"/>
    <col min="2" max="2" width="15.5703125" style="85" customWidth="1"/>
    <col min="3" max="3" width="6.140625" style="41" customWidth="1"/>
    <col min="4" max="4" width="21" style="41" customWidth="1"/>
    <col min="5" max="5" width="3.5703125" style="41" customWidth="1"/>
    <col min="6" max="6" width="3.85546875" style="41" customWidth="1"/>
    <col min="7" max="7" width="7" style="102" bestFit="1" customWidth="1"/>
    <col min="8" max="8" width="5.85546875" style="41" customWidth="1"/>
    <col min="9" max="9" width="7.85546875" style="102" customWidth="1"/>
    <col min="10" max="10" width="6.140625" style="102" customWidth="1"/>
    <col min="11" max="11" width="6.5703125" style="102" customWidth="1"/>
    <col min="12" max="12" width="5.7109375" style="102" customWidth="1"/>
    <col min="13" max="13" width="21" style="102" customWidth="1"/>
    <col min="14" max="14" width="3.5703125" style="41" customWidth="1"/>
    <col min="15" max="15" width="3.85546875" style="41" customWidth="1"/>
    <col min="16" max="16" width="7" style="102" bestFit="1" customWidth="1"/>
    <col min="17" max="17" width="5.85546875" style="41" customWidth="1"/>
    <col min="18" max="18" width="7.85546875" style="102" customWidth="1"/>
    <col min="19" max="19" width="6.140625" style="102" customWidth="1"/>
    <col min="20" max="20" width="6.5703125" style="102" customWidth="1"/>
    <col min="21" max="22" width="3.140625" style="41" hidden="1" customWidth="1"/>
    <col min="23" max="23" width="54" style="40" hidden="1" customWidth="1"/>
    <col min="24" max="24" width="9.7109375" style="102" customWidth="1"/>
    <col min="25" max="25" width="6.140625" style="41" customWidth="1"/>
    <col min="26" max="26" width="7.140625" style="41" customWidth="1"/>
    <col min="27" max="27" width="2.85546875" style="41" hidden="1" customWidth="1"/>
    <col min="28" max="28" width="12" style="99" bestFit="1" customWidth="1"/>
    <col min="29" max="30" width="9.140625" style="99"/>
    <col min="31" max="31" width="28.42578125" style="86" bestFit="1" customWidth="1"/>
    <col min="32" max="32" width="9.140625" style="99"/>
    <col min="33" max="33" width="28.42578125" style="86" bestFit="1" customWidth="1"/>
    <col min="34" max="34" width="9.140625" style="99"/>
    <col min="35" max="35" width="28.42578125" style="86" bestFit="1" customWidth="1"/>
    <col min="36" max="36" width="9.140625" style="99"/>
    <col min="37" max="37" width="28.42578125" style="86" bestFit="1" customWidth="1"/>
    <col min="38" max="38" width="9.140625" style="99"/>
    <col min="39" max="39" width="28.42578125" style="86" bestFit="1" customWidth="1"/>
    <col min="40" max="40" width="9.140625" style="99"/>
    <col min="41" max="41" width="28.42578125" style="86" bestFit="1" customWidth="1"/>
    <col min="42" max="42" width="9.140625" style="99"/>
    <col min="43" max="43" width="28.42578125" style="86" bestFit="1" customWidth="1"/>
    <col min="44" max="44" width="9.140625" style="99"/>
    <col min="45" max="45" width="28.42578125" style="86" bestFit="1" customWidth="1"/>
    <col min="46" max="46" width="9.140625" style="99"/>
    <col min="47" max="47" width="28.42578125" style="86" bestFit="1" customWidth="1"/>
    <col min="48" max="48" width="9.140625" style="99"/>
    <col min="49" max="49" width="28.42578125" style="86" bestFit="1" customWidth="1"/>
    <col min="50" max="50" width="9.140625" style="99"/>
    <col min="51" max="51" width="28.42578125" style="86" bestFit="1" customWidth="1"/>
    <col min="52" max="52" width="9.140625" style="99"/>
    <col min="53" max="53" width="28.42578125" style="86" bestFit="1" customWidth="1"/>
    <col min="54" max="54" width="9.140625" style="99"/>
    <col min="55" max="55" width="28.42578125" style="86" bestFit="1" customWidth="1"/>
    <col min="56" max="61" width="9.140625" style="41"/>
    <col min="62" max="62" width="9.42578125" style="41" bestFit="1" customWidth="1"/>
    <col min="63" max="16384" width="9.140625" style="41"/>
  </cols>
  <sheetData>
    <row r="1" spans="1:71" s="85" customFormat="1" ht="18" x14ac:dyDescent="0.25">
      <c r="A1" s="351" t="s">
        <v>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</row>
    <row r="2" spans="1:71" s="37" customFormat="1" ht="15" x14ac:dyDescent="0.2">
      <c r="B2" s="43" t="str">
        <f>CONCATENATE("Místo konání: ",'4k - Základní list'!E2)</f>
        <v xml:space="preserve">Místo konání: 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38"/>
      <c r="O2" s="38"/>
      <c r="P2" s="345" t="str">
        <f>CONCATENATE("Pořadatel: ",'4k - Základní list'!E5)</f>
        <v xml:space="preserve">Pořadatel: </v>
      </c>
      <c r="Q2" s="345"/>
      <c r="R2" s="345"/>
      <c r="S2" s="345"/>
      <c r="T2" s="345"/>
      <c r="W2" s="88"/>
      <c r="X2" s="88"/>
      <c r="Y2" s="88"/>
      <c r="Z2" s="88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</row>
    <row r="3" spans="1:71" s="37" customFormat="1" ht="15" x14ac:dyDescent="0.2">
      <c r="A3" s="38"/>
      <c r="B3" s="43" t="str">
        <f ca="1">CONCATENATE("Druh závodu: ",'4k - Základní list'!$E$3," ",'4k - Základní list'!$G$3)</f>
        <v>Druh závodu: 1. liga 4. kolo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38"/>
      <c r="O3" s="38"/>
      <c r="P3" s="345" t="str">
        <f>CONCATENATE("Hlavní rozhodčí: ",'4k - Základní list'!E6)</f>
        <v xml:space="preserve">Hlavní rozhodčí: </v>
      </c>
      <c r="Q3" s="345"/>
      <c r="R3" s="345"/>
      <c r="S3" s="345"/>
      <c r="T3" s="345"/>
      <c r="W3" s="88"/>
      <c r="X3" s="88"/>
      <c r="Y3" s="88"/>
      <c r="Z3" s="88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</row>
    <row r="4" spans="1:71" s="37" customFormat="1" ht="13.5" thickBot="1" x14ac:dyDescent="0.25">
      <c r="A4" s="38"/>
      <c r="B4" s="42" t="str">
        <f>CONCATENATE("Datum konání: ",'4k - Základní list'!D4," - ",'4k - Základní list'!F4)</f>
        <v xml:space="preserve">Datum konání:  - 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38"/>
      <c r="O4" s="38"/>
      <c r="P4" s="90"/>
      <c r="Q4" s="38"/>
      <c r="R4" s="90"/>
      <c r="S4" s="90"/>
      <c r="T4" s="90"/>
      <c r="W4" s="88"/>
      <c r="X4" s="90"/>
      <c r="Y4" s="38"/>
      <c r="Z4" s="38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</row>
    <row r="5" spans="1:71" s="94" customFormat="1" ht="24" customHeight="1" x14ac:dyDescent="0.2">
      <c r="A5" s="314" t="s">
        <v>39</v>
      </c>
      <c r="B5" s="316" t="s">
        <v>15</v>
      </c>
      <c r="C5" s="318" t="str">
        <f ca="1">MID(CELL("filename",A1),FIND("]",CELL("filename",A1))+1,1) &amp; ". kolo - 1. závod"</f>
        <v>4. kolo - 1. závod</v>
      </c>
      <c r="D5" s="319"/>
      <c r="E5" s="319"/>
      <c r="F5" s="319"/>
      <c r="G5" s="319"/>
      <c r="H5" s="319"/>
      <c r="I5" s="319"/>
      <c r="J5" s="319"/>
      <c r="K5" s="320"/>
      <c r="L5" s="318" t="str">
        <f ca="1">MID(CELL("filename",A1),FIND("]",CELL("filename",A1))+1,1) &amp; ". kolo - 2. závod"</f>
        <v>4. kolo - 2. závod</v>
      </c>
      <c r="M5" s="348"/>
      <c r="N5" s="348"/>
      <c r="O5" s="348"/>
      <c r="P5" s="348"/>
      <c r="Q5" s="348"/>
      <c r="R5" s="348"/>
      <c r="S5" s="348"/>
      <c r="T5" s="349"/>
      <c r="U5" s="91" t="s">
        <v>18</v>
      </c>
      <c r="V5" s="92" t="s">
        <v>19</v>
      </c>
      <c r="W5" s="93" t="s">
        <v>47</v>
      </c>
      <c r="X5" s="354" t="s">
        <v>45</v>
      </c>
      <c r="Y5" s="355"/>
      <c r="Z5" s="356"/>
      <c r="AB5" s="95" t="s">
        <v>71</v>
      </c>
      <c r="AC5" s="95">
        <v>4</v>
      </c>
      <c r="AD5" s="95"/>
      <c r="AE5" s="96"/>
      <c r="AF5" s="95"/>
      <c r="AG5" s="96"/>
      <c r="AH5" s="95"/>
      <c r="AI5" s="96"/>
      <c r="AJ5" s="95"/>
      <c r="AK5" s="96"/>
      <c r="AL5" s="95"/>
      <c r="AM5" s="96"/>
      <c r="AN5" s="95"/>
      <c r="AO5" s="96"/>
      <c r="AP5" s="95"/>
      <c r="AQ5" s="96"/>
      <c r="AR5" s="95"/>
      <c r="AS5" s="96"/>
      <c r="AT5" s="95"/>
      <c r="AU5" s="96"/>
      <c r="AV5" s="95"/>
      <c r="AW5" s="96"/>
      <c r="AX5" s="95"/>
      <c r="AY5" s="96"/>
      <c r="AZ5" s="95"/>
      <c r="BA5" s="96"/>
      <c r="BB5" s="95"/>
      <c r="BC5" s="96"/>
    </row>
    <row r="6" spans="1:71" s="94" customFormat="1" x14ac:dyDescent="0.2">
      <c r="A6" s="315"/>
      <c r="B6" s="317"/>
      <c r="C6" s="321" t="s">
        <v>4</v>
      </c>
      <c r="D6" s="325" t="s">
        <v>29</v>
      </c>
      <c r="E6" s="323" t="s">
        <v>0</v>
      </c>
      <c r="F6" s="324"/>
      <c r="G6" s="323" t="s">
        <v>118</v>
      </c>
      <c r="H6" s="324"/>
      <c r="I6" s="323" t="s">
        <v>40</v>
      </c>
      <c r="J6" s="327"/>
      <c r="K6" s="328"/>
      <c r="L6" s="321" t="s">
        <v>4</v>
      </c>
      <c r="M6" s="325" t="s">
        <v>29</v>
      </c>
      <c r="N6" s="346" t="str">
        <f>E6</f>
        <v>Sektor</v>
      </c>
      <c r="O6" s="347"/>
      <c r="P6" s="323" t="s">
        <v>118</v>
      </c>
      <c r="Q6" s="347"/>
      <c r="R6" s="323" t="s">
        <v>40</v>
      </c>
      <c r="S6" s="346"/>
      <c r="T6" s="352"/>
      <c r="U6" s="91"/>
      <c r="V6" s="92"/>
      <c r="W6" s="93"/>
      <c r="X6" s="357"/>
      <c r="Y6" s="358"/>
      <c r="Z6" s="359"/>
      <c r="AB6" s="95" t="s">
        <v>72</v>
      </c>
      <c r="AC6" s="95">
        <v>12</v>
      </c>
      <c r="AD6" s="95"/>
      <c r="AE6" s="96"/>
      <c r="AF6" s="95"/>
      <c r="AG6" s="96"/>
      <c r="AH6" s="95"/>
      <c r="AI6" s="96"/>
      <c r="AJ6" s="95"/>
      <c r="AK6" s="96"/>
      <c r="AL6" s="95"/>
      <c r="AM6" s="96"/>
      <c r="AN6" s="95"/>
      <c r="AO6" s="96"/>
      <c r="AP6" s="95"/>
      <c r="AQ6" s="96"/>
      <c r="AR6" s="95"/>
      <c r="AS6" s="96"/>
      <c r="AT6" s="95"/>
      <c r="AU6" s="96"/>
      <c r="AV6" s="95"/>
      <c r="AW6" s="96"/>
      <c r="AX6" s="95"/>
      <c r="AY6" s="96"/>
      <c r="AZ6" s="95"/>
      <c r="BA6" s="96"/>
      <c r="BB6" s="95"/>
      <c r="BC6" s="96"/>
    </row>
    <row r="7" spans="1:71" s="94" customFormat="1" ht="18.75" thickBot="1" x14ac:dyDescent="0.25">
      <c r="A7" s="315"/>
      <c r="B7" s="317"/>
      <c r="C7" s="322"/>
      <c r="D7" s="326"/>
      <c r="E7" s="132" t="s">
        <v>6</v>
      </c>
      <c r="F7" s="123" t="s">
        <v>5</v>
      </c>
      <c r="G7" s="133" t="s">
        <v>1</v>
      </c>
      <c r="H7" s="133" t="s">
        <v>14</v>
      </c>
      <c r="I7" s="133" t="s">
        <v>1</v>
      </c>
      <c r="J7" s="133" t="s">
        <v>3</v>
      </c>
      <c r="K7" s="134" t="s">
        <v>2</v>
      </c>
      <c r="L7" s="350"/>
      <c r="M7" s="353"/>
      <c r="N7" s="132" t="str">
        <f>E7</f>
        <v>sk</v>
      </c>
      <c r="O7" s="123" t="str">
        <f>F7</f>
        <v>čís</v>
      </c>
      <c r="P7" s="133" t="s">
        <v>1</v>
      </c>
      <c r="Q7" s="133" t="s">
        <v>14</v>
      </c>
      <c r="R7" s="133" t="s">
        <v>1</v>
      </c>
      <c r="S7" s="133" t="s">
        <v>3</v>
      </c>
      <c r="T7" s="134" t="s">
        <v>2</v>
      </c>
      <c r="U7" s="91"/>
      <c r="V7" s="92"/>
      <c r="W7" s="93"/>
      <c r="X7" s="133" t="s">
        <v>1</v>
      </c>
      <c r="Y7" s="133" t="s">
        <v>3</v>
      </c>
      <c r="Z7" s="134" t="s">
        <v>2</v>
      </c>
      <c r="AB7" s="95"/>
      <c r="AC7" s="105"/>
      <c r="AD7" s="95"/>
      <c r="AE7" s="96"/>
      <c r="AF7" s="95"/>
      <c r="AG7" s="96"/>
      <c r="AH7" s="95"/>
      <c r="AI7" s="96"/>
      <c r="AJ7" s="95"/>
      <c r="AK7" s="96"/>
      <c r="AL7" s="95"/>
      <c r="AM7" s="96"/>
      <c r="AN7" s="95"/>
      <c r="AO7" s="96"/>
      <c r="AP7" s="95"/>
      <c r="AQ7" s="96"/>
      <c r="AR7" s="95"/>
      <c r="AS7" s="96"/>
      <c r="AT7" s="95"/>
      <c r="AU7" s="96"/>
      <c r="AV7" s="95"/>
      <c r="AW7" s="96"/>
      <c r="AX7" s="95"/>
      <c r="AY7" s="96"/>
      <c r="AZ7" s="95"/>
      <c r="BA7" s="96"/>
      <c r="BB7" s="95"/>
      <c r="BC7" s="96"/>
    </row>
    <row r="8" spans="1:71" s="94" customFormat="1" ht="25.5" customHeight="1" x14ac:dyDescent="0.2">
      <c r="A8" s="335" t="str">
        <f>IF(INDEX('4k - LOS'!$H$4:$H$15,MATCH(B8,'4k - LOS'!$I$4:$I$15,0),)=0,"",INDEX('4k - LOS'!$H$4:$H$15,MATCH(B8,'4k - LOS'!$I$4:$I$15,0),))</f>
        <v/>
      </c>
      <c r="B8" s="329" t="str">
        <f>Soupisky!$M4</f>
        <v>ČRS Rybářský sportovní klub Pardubice COLMIC</v>
      </c>
      <c r="C8" s="73" t="str">
        <f>IF(D8="","",INDEX(Soupisky!$H:$H,MATCH(D8,Soupisky!$I:$I,0)))</f>
        <v/>
      </c>
      <c r="D8" s="197"/>
      <c r="E8" s="198"/>
      <c r="F8" s="199" t="str">
        <f>IF(OR(ISNA(MATCH(W8,'4k - LOS'!$B$4:$B$15,0)),ISNA(MATCH(E8,'4k - LOS'!$C$3:$F$3,0))),"",INDEX('4k - LOS'!$C$4:$F$15,MATCH(W8,'4k - LOS'!$B$4:$B$15,0),MATCH(E8,'4k - LOS'!$C$3:$F$3,0)))</f>
        <v/>
      </c>
      <c r="G8" s="24" t="str">
        <f>IF($F8="","",INDEX('4k - 1. závod'!$A:$AB,$F8+5,INDEX('4k - Základní list'!$B:$B,MATCH($E8,'4k - Základní list'!$A:$A,0),1)))</f>
        <v/>
      </c>
      <c r="H8" s="144" t="str">
        <f>IF($F8="",IF(AA8&gt;0, POCET_DRUZSTEV, ""),INDEX('4k - 1. závod'!$A:$AB,$F8+5,INDEX('4k - Základní list'!$B:$B,MATCH($E8,'4k - Základní list'!$A:$A,0),1)+3))</f>
        <v/>
      </c>
      <c r="I8" s="332" t="str">
        <f>IF(F8="","",SUM(G8:G11))</f>
        <v/>
      </c>
      <c r="J8" s="332" t="str">
        <f>IF(AA8&gt;0,SUM(H8:H11), "")</f>
        <v/>
      </c>
      <c r="K8" s="341" t="str">
        <f>IF(AA8&gt;0,RANK(J8,J:J,1), "")</f>
        <v/>
      </c>
      <c r="L8" s="73" t="str">
        <f>IF(M8="","",INDEX(Soupisky!$H:$H,MATCH(M8,Soupisky!$I:$I,0)))</f>
        <v/>
      </c>
      <c r="M8" s="208" t="str">
        <f t="shared" ref="M8:M55" si="0">IF(ISBLANK(D8),"",D8)</f>
        <v/>
      </c>
      <c r="N8" s="198"/>
      <c r="O8" s="199" t="str">
        <f>IF(OR(ISNA(MATCH(W8,'4k - LOS'!$B$19:$B$30,0)),ISNA(MATCH(N8,'4k - LOS'!$C$18:$F$18,0))),"",INDEX('4k - LOS'!$C$19:$F$30,MATCH(W8,'4k - LOS'!$B$19:$B$30,0),MATCH(N8,'4k - LOS'!$C$18:$F$18,0)))</f>
        <v/>
      </c>
      <c r="P8" s="24" t="str">
        <f>IF($O8="","",INDEX('4k - 2. závod'!$A:$AB,$O8+5,INDEX('4k - Základní list'!$B:$B,MATCH($N8,'4k - Základní list'!$A:$A,0),1)))</f>
        <v/>
      </c>
      <c r="Q8" s="144" t="str">
        <f>IF($O8="",IF(AA8&gt;0, POCET_DRUZSTEV, ""),INDEX('4k - 2. závod'!$A:$AB,$O8+5,INDEX('4k - Základní list'!$B:$B,MATCH($N8,'4k - Základní list'!$A:$A,0),1)+3))</f>
        <v/>
      </c>
      <c r="R8" s="311" t="str">
        <f>IF(O8="","",SUM(P8:P11))</f>
        <v/>
      </c>
      <c r="S8" s="311" t="str">
        <f>IF(AA8&gt;0,SUM(Q8:Q11), "")</f>
        <v/>
      </c>
      <c r="T8" s="305" t="str">
        <f>IF(AA8&gt;0, RANK(S8,S:S,1), "")</f>
        <v/>
      </c>
      <c r="U8" s="126" t="str">
        <f t="shared" ref="U8:U55" si="1">CONCATENATE(E8,F8)</f>
        <v/>
      </c>
      <c r="V8" s="126" t="str">
        <f t="shared" ref="V8:V55" si="2">CONCATENATE(N8,O8)</f>
        <v/>
      </c>
      <c r="W8" s="127" t="str">
        <f>IF(ISBLANK(B8),"",B8)</f>
        <v>ČRS Rybářský sportovní klub Pardubice COLMIC</v>
      </c>
      <c r="X8" s="308" t="str">
        <f>IF(O8="","",SUM(I8,R8))</f>
        <v/>
      </c>
      <c r="Y8" s="311" t="str">
        <f>IF(AA8&gt;0, SUM(S8,J8), "")</f>
        <v/>
      </c>
      <c r="Z8" s="305" t="str">
        <f>IF(AA8&gt;0,RANK(Y8,Y:Y,1), "")</f>
        <v/>
      </c>
      <c r="AA8" s="304">
        <f>IF(AND(D8="",D9="",D10="",D11=""), 0, 1)</f>
        <v>0</v>
      </c>
      <c r="AB8" s="95"/>
      <c r="AC8" s="95"/>
      <c r="AD8" s="95"/>
      <c r="AE8" s="96"/>
      <c r="AF8" s="95"/>
      <c r="AG8" s="96"/>
      <c r="AH8" s="95"/>
      <c r="AI8" s="96"/>
      <c r="AJ8" s="95"/>
      <c r="AK8" s="96"/>
      <c r="AL8" s="95"/>
      <c r="AM8" s="96"/>
      <c r="AN8" s="95"/>
      <c r="AO8" s="96"/>
      <c r="AP8" s="95"/>
      <c r="AQ8" s="96"/>
      <c r="AR8" s="95"/>
      <c r="AS8" s="96"/>
      <c r="AT8" s="95"/>
      <c r="AU8" s="96"/>
      <c r="AV8" s="95"/>
      <c r="AW8" s="96"/>
      <c r="AX8" s="95"/>
      <c r="AY8" s="96"/>
      <c r="AZ8" s="95"/>
      <c r="BA8" s="96"/>
      <c r="BB8" s="95"/>
      <c r="BC8" s="96"/>
      <c r="BR8" s="94" t="str">
        <f t="shared" ref="BR8:BR55" si="3">CONCATENATE(E8,F8)</f>
        <v/>
      </c>
      <c r="BS8" s="94" t="str">
        <f t="shared" ref="BS8:BS55" si="4">CONCATENATE(N8,O8)</f>
        <v/>
      </c>
    </row>
    <row r="9" spans="1:71" s="94" customFormat="1" ht="25.5" customHeight="1" x14ac:dyDescent="0.2">
      <c r="A9" s="336"/>
      <c r="B9" s="330"/>
      <c r="C9" s="74" t="str">
        <f>IF(D9="","",INDEX(Soupisky!$H:$H,MATCH(D9,Soupisky!$I:$I,0)))</f>
        <v/>
      </c>
      <c r="D9" s="200"/>
      <c r="E9" s="201"/>
      <c r="F9" s="202" t="str">
        <f>IF(OR(ISNA(MATCH(W9,'4k - LOS'!$B$4:$B$15,0)),ISNA(MATCH(E9,'4k - LOS'!$C$3:$F$3,0))),"",INDEX('4k - LOS'!$C$4:$F$15,MATCH(W9,'4k - LOS'!$B$4:$B$15,0),MATCH(E9,'4k - LOS'!$C$3:$F$3,0)))</f>
        <v/>
      </c>
      <c r="G9" s="25" t="str">
        <f>IF($F9="","",INDEX('4k - 1. závod'!$A:$AB,$F9+5,INDEX('4k - Základní list'!$B:$B,MATCH($E9,'4k - Základní list'!$A:$A,0),1)))</f>
        <v/>
      </c>
      <c r="H9" s="145" t="str">
        <f>IF($F9="",IF(AA8&gt;0, POCET_DRUZSTEV, ""),INDEX('4k - 1. závod'!$A:$AB,$F9+5,INDEX('4k - Základní list'!$B:$B,MATCH($E9,'4k - Základní list'!$A:$A,0),1)+3))</f>
        <v/>
      </c>
      <c r="I9" s="333"/>
      <c r="J9" s="333"/>
      <c r="K9" s="342"/>
      <c r="L9" s="74" t="str">
        <f>IF(M9="","",INDEX(Soupisky!$H:$H,MATCH(M9,Soupisky!$I:$I,0)))</f>
        <v/>
      </c>
      <c r="M9" s="200" t="str">
        <f t="shared" si="0"/>
        <v/>
      </c>
      <c r="N9" s="201"/>
      <c r="O9" s="202" t="str">
        <f>IF(OR(ISNA(MATCH(W9,'4k - LOS'!$B$19:$B$30,0)),ISNA(MATCH(N9,'4k - LOS'!$C$18:$F$18,0))),"",INDEX('4k - LOS'!$C$19:$F$30,MATCH(W9,'4k - LOS'!$B$19:$B$30,0),MATCH(N9,'4k - LOS'!$C$18:$F$18,0)))</f>
        <v/>
      </c>
      <c r="P9" s="25" t="str">
        <f>IF($O9="","",INDEX('4k - 2. závod'!$A:$AB,$O9+5,INDEX('4k - Základní list'!$B:$B,MATCH($N9,'4k - Základní list'!$A:$A,0),1)))</f>
        <v/>
      </c>
      <c r="Q9" s="145" t="str">
        <f>IF($O9="",IF(AA8&gt;0, POCET_DRUZSTEV, ""),INDEX('4k - 2. závod'!$A:$AB,$O9+5,INDEX('4k - Základní list'!$B:$B,MATCH($N9,'4k - Základní list'!$A:$A,0),1)+3))</f>
        <v/>
      </c>
      <c r="R9" s="312"/>
      <c r="S9" s="312"/>
      <c r="T9" s="306"/>
      <c r="U9" s="128" t="str">
        <f t="shared" si="1"/>
        <v/>
      </c>
      <c r="V9" s="128" t="str">
        <f t="shared" si="2"/>
        <v/>
      </c>
      <c r="W9" s="129" t="str">
        <f>IF(ISBLANK(B8),"",B8)</f>
        <v>ČRS Rybářský sportovní klub Pardubice COLMIC</v>
      </c>
      <c r="X9" s="309"/>
      <c r="Y9" s="312"/>
      <c r="Z9" s="306"/>
      <c r="AA9" s="304"/>
      <c r="AB9" s="115"/>
      <c r="AC9" s="95"/>
      <c r="AD9" s="95"/>
      <c r="AE9" s="96"/>
      <c r="AF9" s="95"/>
      <c r="AG9" s="96"/>
      <c r="AH9" s="95"/>
      <c r="AI9" s="96"/>
      <c r="AJ9" s="95"/>
      <c r="AK9" s="96"/>
      <c r="AL9" s="95"/>
      <c r="AM9" s="96"/>
      <c r="AN9" s="95"/>
      <c r="AO9" s="96"/>
      <c r="AP9" s="95"/>
      <c r="AQ9" s="96"/>
      <c r="AR9" s="95"/>
      <c r="AS9" s="96"/>
      <c r="AT9" s="95"/>
      <c r="AU9" s="96"/>
      <c r="AV9" s="95"/>
      <c r="AW9" s="96"/>
      <c r="AX9" s="95"/>
      <c r="AY9" s="96"/>
      <c r="AZ9" s="95"/>
      <c r="BA9" s="96"/>
      <c r="BB9" s="95"/>
      <c r="BC9" s="96"/>
      <c r="BR9" s="94" t="str">
        <f t="shared" si="3"/>
        <v/>
      </c>
      <c r="BS9" s="94" t="str">
        <f t="shared" si="4"/>
        <v/>
      </c>
    </row>
    <row r="10" spans="1:71" s="94" customFormat="1" ht="25.5" customHeight="1" x14ac:dyDescent="0.2">
      <c r="A10" s="336"/>
      <c r="B10" s="330"/>
      <c r="C10" s="74" t="str">
        <f>IF(D10="","",INDEX(Soupisky!$H:$H,MATCH(D10,Soupisky!$I:$I,0)))</f>
        <v/>
      </c>
      <c r="D10" s="200"/>
      <c r="E10" s="203"/>
      <c r="F10" s="204" t="str">
        <f>IF(OR(ISNA(MATCH(W10,'4k - LOS'!$B$4:$B$15,0)),ISNA(MATCH(E10,'4k - LOS'!$C$3:$F$3,0))),"",INDEX('4k - LOS'!$C$4:$F$15,MATCH(W10,'4k - LOS'!$B$4:$B$15,0),MATCH(E10,'4k - LOS'!$C$3:$F$3,0)))</f>
        <v/>
      </c>
      <c r="G10" s="25" t="str">
        <f>IF($F10="","",INDEX('4k - 1. závod'!$A:$AB,$F10+5,INDEX('4k - Základní list'!$B:$B,MATCH($E10,'4k - Základní list'!$A:$A,0),1)))</f>
        <v/>
      </c>
      <c r="H10" s="145" t="str">
        <f>IF($F10="",IF(AA8&gt;0, POCET_DRUZSTEV, ""),INDEX('4k - 1. závod'!$A:$AB,$F10+5,INDEX('4k - Základní list'!$B:$B,MATCH($E10,'4k - Základní list'!$A:$A,0),1)+3))</f>
        <v/>
      </c>
      <c r="I10" s="333"/>
      <c r="J10" s="333"/>
      <c r="K10" s="342"/>
      <c r="L10" s="74" t="str">
        <f>IF(M10="","",INDEX(Soupisky!$H:$H,MATCH(M10,Soupisky!$I:$I,0)))</f>
        <v/>
      </c>
      <c r="M10" s="200" t="str">
        <f t="shared" si="0"/>
        <v/>
      </c>
      <c r="N10" s="203"/>
      <c r="O10" s="204" t="str">
        <f>IF(OR(ISNA(MATCH(W10,'4k - LOS'!$B$19:$B$30,0)),ISNA(MATCH(N10,'4k - LOS'!$C$18:$F$18,0))),"",INDEX('4k - LOS'!$C$19:$F$30,MATCH(W10,'4k - LOS'!$B$19:$B$30,0),MATCH(N10,'4k - LOS'!$C$18:$F$18,0)))</f>
        <v/>
      </c>
      <c r="P10" s="25" t="str">
        <f>IF($O10="","",INDEX('4k - 2. závod'!$A:$AB,$O10+5,INDEX('4k - Základní list'!$B:$B,MATCH($N10,'4k - Základní list'!$A:$A,0),1)))</f>
        <v/>
      </c>
      <c r="Q10" s="145" t="str">
        <f>IF($O10="",IF(AA8&gt;0, POCET_DRUZSTEV, ""),INDEX('4k - 2. závod'!$A:$AB,$O10+5,INDEX('4k - Základní list'!$B:$B,MATCH($N10,'4k - Základní list'!$A:$A,0),1)+3))</f>
        <v/>
      </c>
      <c r="R10" s="312"/>
      <c r="S10" s="312"/>
      <c r="T10" s="306"/>
      <c r="U10" s="128" t="str">
        <f t="shared" si="1"/>
        <v/>
      </c>
      <c r="V10" s="128" t="str">
        <f t="shared" si="2"/>
        <v/>
      </c>
      <c r="W10" s="129" t="str">
        <f>IF(ISBLANK(B8),"",B8)</f>
        <v>ČRS Rybářský sportovní klub Pardubice COLMIC</v>
      </c>
      <c r="X10" s="309"/>
      <c r="Y10" s="312"/>
      <c r="Z10" s="306"/>
      <c r="AA10" s="304"/>
      <c r="AB10" s="116"/>
      <c r="AC10" s="95"/>
      <c r="AD10" s="95"/>
      <c r="AE10" s="96"/>
      <c r="AF10" s="95"/>
      <c r="AG10" s="96"/>
      <c r="AH10" s="95"/>
      <c r="AI10" s="96"/>
      <c r="AJ10" s="95"/>
      <c r="AK10" s="96"/>
      <c r="AL10" s="95"/>
      <c r="AM10" s="96"/>
      <c r="AN10" s="95"/>
      <c r="AO10" s="96"/>
      <c r="AP10" s="95"/>
      <c r="AQ10" s="96"/>
      <c r="AR10" s="95"/>
      <c r="AS10" s="96"/>
      <c r="AT10" s="95"/>
      <c r="AU10" s="96"/>
      <c r="AV10" s="95"/>
      <c r="AW10" s="96"/>
      <c r="AX10" s="95"/>
      <c r="AY10" s="96"/>
      <c r="AZ10" s="95"/>
      <c r="BA10" s="96"/>
      <c r="BB10" s="95"/>
      <c r="BC10" s="96"/>
      <c r="BR10" s="94" t="str">
        <f t="shared" si="3"/>
        <v/>
      </c>
      <c r="BS10" s="94" t="str">
        <f t="shared" si="4"/>
        <v/>
      </c>
    </row>
    <row r="11" spans="1:71" s="94" customFormat="1" ht="25.5" customHeight="1" thickBot="1" x14ac:dyDescent="0.25">
      <c r="A11" s="337"/>
      <c r="B11" s="331"/>
      <c r="C11" s="75" t="str">
        <f>IF(D11="","",INDEX(Soupisky!$H:$H,MATCH(D11,Soupisky!$I:$I,0)))</f>
        <v/>
      </c>
      <c r="D11" s="205"/>
      <c r="E11" s="206"/>
      <c r="F11" s="207" t="str">
        <f>IF(OR(ISNA(MATCH(W11,'4k - LOS'!$B$4:$B$15,0)),ISNA(MATCH(E11,'4k - LOS'!$C$3:$F$3,0))),"",INDEX('4k - LOS'!$C$4:$F$15,MATCH(W11,'4k - LOS'!$B$4:$B$15,0),MATCH(E11,'4k - LOS'!$C$3:$F$3,0)))</f>
        <v/>
      </c>
      <c r="G11" s="26" t="str">
        <f>IF($F11="","",INDEX('4k - 1. závod'!$A:$AB,$F11+5,INDEX('4k - Základní list'!$B:$B,MATCH($E11,'4k - Základní list'!$A:$A,0),1)))</f>
        <v/>
      </c>
      <c r="H11" s="146" t="str">
        <f>IF($F11="",IF(AA8&gt;0, POCET_DRUZSTEV, ""),INDEX('4k - 1. závod'!$A:$AB,$F11+5,INDEX('4k - Základní list'!$B:$B,MATCH($E11,'4k - Základní list'!$A:$A,0),1)+3))</f>
        <v/>
      </c>
      <c r="I11" s="334"/>
      <c r="J11" s="334"/>
      <c r="K11" s="343"/>
      <c r="L11" s="75" t="str">
        <f>IF(M11="","",INDEX(Soupisky!$H:$H,MATCH(M11,Soupisky!$I:$I,0)))</f>
        <v/>
      </c>
      <c r="M11" s="205" t="str">
        <f t="shared" si="0"/>
        <v/>
      </c>
      <c r="N11" s="206"/>
      <c r="O11" s="207" t="str">
        <f>IF(OR(ISNA(MATCH(W11,'4k - LOS'!$B$19:$B$30,0)),ISNA(MATCH(N11,'4k - LOS'!$C$18:$F$18,0))),"",INDEX('4k - LOS'!$C$19:$F$30,MATCH(W11,'4k - LOS'!$B$19:$B$30,0),MATCH(N11,'4k - LOS'!$C$18:$F$18,0)))</f>
        <v/>
      </c>
      <c r="P11" s="26" t="str">
        <f>IF($O11="","",INDEX('4k - 2. závod'!$A:$AB,$O11+5,INDEX('4k - Základní list'!$B:$B,MATCH($N11,'4k - Základní list'!$A:$A,0),1)))</f>
        <v/>
      </c>
      <c r="Q11" s="146" t="str">
        <f>IF($O11="",IF(AA8&gt;0, POCET_DRUZSTEV, ""),INDEX('4k - 2. závod'!$A:$AB,$O11+5,INDEX('4k - Základní list'!$B:$B,MATCH($N11,'4k - Základní list'!$A:$A,0),1)+3))</f>
        <v/>
      </c>
      <c r="R11" s="313"/>
      <c r="S11" s="313"/>
      <c r="T11" s="307"/>
      <c r="U11" s="130" t="str">
        <f t="shared" si="1"/>
        <v/>
      </c>
      <c r="V11" s="130" t="str">
        <f t="shared" si="2"/>
        <v/>
      </c>
      <c r="W11" s="131" t="str">
        <f>IF(ISBLANK(B8),"",B8)</f>
        <v>ČRS Rybářský sportovní klub Pardubice COLMIC</v>
      </c>
      <c r="X11" s="310"/>
      <c r="Y11" s="313"/>
      <c r="Z11" s="307"/>
      <c r="AA11" s="304"/>
      <c r="AB11" s="95"/>
      <c r="AC11" s="95"/>
      <c r="AD11" s="95"/>
      <c r="AE11" s="96"/>
      <c r="AF11" s="95"/>
      <c r="AG11" s="96"/>
      <c r="AH11" s="95"/>
      <c r="AI11" s="96"/>
      <c r="AJ11" s="95"/>
      <c r="AK11" s="96"/>
      <c r="AL11" s="95"/>
      <c r="AM11" s="96"/>
      <c r="AN11" s="95"/>
      <c r="AO11" s="96"/>
      <c r="AP11" s="95"/>
      <c r="AQ11" s="96"/>
      <c r="AR11" s="95"/>
      <c r="AS11" s="96"/>
      <c r="AT11" s="95"/>
      <c r="AU11" s="96"/>
      <c r="AV11" s="95"/>
      <c r="AW11" s="96"/>
      <c r="AX11" s="95"/>
      <c r="AY11" s="96"/>
      <c r="AZ11" s="95"/>
      <c r="BA11" s="96"/>
      <c r="BB11" s="95"/>
      <c r="BC11" s="96"/>
      <c r="BR11" s="94" t="str">
        <f t="shared" si="3"/>
        <v/>
      </c>
      <c r="BS11" s="94" t="str">
        <f t="shared" si="4"/>
        <v/>
      </c>
    </row>
    <row r="12" spans="1:71" s="94" customFormat="1" ht="25.5" customHeight="1" x14ac:dyDescent="0.2">
      <c r="A12" s="335" t="str">
        <f>IF(INDEX('4k - LOS'!$H$4:$H$15,MATCH(B12,'4k - LOS'!$I$4:$I$15,0),)=0,"",INDEX('4k - LOS'!$H$4:$H$15,MATCH(B12,'4k - LOS'!$I$4:$I$15,0),))</f>
        <v/>
      </c>
      <c r="B12" s="387" t="str">
        <f>Soupisky!$M5</f>
        <v>RS Crazy Boys MO Hustopeče Maver</v>
      </c>
      <c r="C12" s="76" t="str">
        <f>IF(D12="","",INDEX(Soupisky!$H:$H,MATCH(D12,Soupisky!$I:$I,0)))</f>
        <v/>
      </c>
      <c r="D12" s="208"/>
      <c r="E12" s="198"/>
      <c r="F12" s="199" t="str">
        <f>IF(OR(ISNA(MATCH(W12,'4k - LOS'!$B$4:$B$15,0)),ISNA(MATCH(E12,'4k - LOS'!$C$3:$F$3,0))),"",INDEX('4k - LOS'!$C$4:$F$15,MATCH(W12,'4k - LOS'!$B$4:$B$15,0),MATCH(E12,'4k - LOS'!$C$3:$F$3,0)))</f>
        <v/>
      </c>
      <c r="G12" s="24" t="str">
        <f>IF($F12="","",INDEX('4k - 1. závod'!$A:$AB,$F12+5,INDEX('4k - Základní list'!$B:$B,MATCH($E12,'4k - Základní list'!$A:$A,0),1)))</f>
        <v/>
      </c>
      <c r="H12" s="144" t="str">
        <f>IF($F12="",IF(AA12&gt;0, POCET_DRUZSTEV, ""),INDEX('4k - 1. závod'!$A:$AB,$F12+5,INDEX('4k - Základní list'!$B:$B,MATCH($E12,'4k - Základní list'!$A:$A,0),1)+3))</f>
        <v/>
      </c>
      <c r="I12" s="332" t="str">
        <f>IF(F12="","",SUM(G12:G15))</f>
        <v/>
      </c>
      <c r="J12" s="332" t="str">
        <f>IF(AA12&gt;0,SUM(H12:H15), "")</f>
        <v/>
      </c>
      <c r="K12" s="341" t="str">
        <f>IF(AA12&gt;0,RANK(J12,J:J,1), "")</f>
        <v/>
      </c>
      <c r="L12" s="76" t="str">
        <f>IF(M12="","",INDEX(Soupisky!$H:$H,MATCH(M12,Soupisky!$I:$I,0)))</f>
        <v/>
      </c>
      <c r="M12" s="208" t="str">
        <f t="shared" si="0"/>
        <v/>
      </c>
      <c r="N12" s="198"/>
      <c r="O12" s="199" t="str">
        <f>IF(OR(ISNA(MATCH(W12,'4k - LOS'!$B$19:$B$30,0)),ISNA(MATCH(N12,'4k - LOS'!$C$18:$F$18,0))),"",INDEX('4k - LOS'!$C$19:$F$30,MATCH(W12,'4k - LOS'!$B$19:$B$30,0),MATCH(N12,'4k - LOS'!$C$18:$F$18,0)))</f>
        <v/>
      </c>
      <c r="P12" s="24" t="str">
        <f>IF($O12="","",INDEX('4k - 2. závod'!$A:$AB,$O12+5,INDEX('4k - Základní list'!$B:$B,MATCH($N12,'4k - Základní list'!$A:$A,0),1)))</f>
        <v/>
      </c>
      <c r="Q12" s="144" t="str">
        <f>IF($O12="",IF(AA12&gt;0, POCET_DRUZSTEV, ""),INDEX('4k - 2. závod'!$A:$AB,$O12+5,INDEX('4k - Základní list'!$B:$B,MATCH($N12,'4k - Základní list'!$A:$A,0),1)+3))</f>
        <v/>
      </c>
      <c r="R12" s="311" t="str">
        <f>IF(O12="","",SUM(P12:P15))</f>
        <v/>
      </c>
      <c r="S12" s="311" t="str">
        <f>IF(AA12&gt;0,SUM(Q12:Q15), "")</f>
        <v/>
      </c>
      <c r="T12" s="305" t="str">
        <f>IF(AA12&gt;0, RANK(S12,S:S,1), "")</f>
        <v/>
      </c>
      <c r="U12" s="126" t="str">
        <f t="shared" si="1"/>
        <v/>
      </c>
      <c r="V12" s="126" t="str">
        <f t="shared" si="2"/>
        <v/>
      </c>
      <c r="W12" s="127" t="str">
        <f>IF(ISBLANK(B12),"",B12)</f>
        <v>RS Crazy Boys MO Hustopeče Maver</v>
      </c>
      <c r="X12" s="308" t="str">
        <f>IF(O12="","",SUM(I12,R12))</f>
        <v/>
      </c>
      <c r="Y12" s="311" t="str">
        <f>IF(AA12&gt;0, SUM(S12,J12), "")</f>
        <v/>
      </c>
      <c r="Z12" s="305" t="str">
        <f>IF(AA12&gt;0,RANK(Y12,Y:Y,1), "")</f>
        <v/>
      </c>
      <c r="AA12" s="304">
        <f>IF(AND(D12="",D13="",D14="",D15=""), 0, 1)</f>
        <v>0</v>
      </c>
      <c r="AB12" s="95"/>
      <c r="AC12" s="95"/>
      <c r="AD12" s="95"/>
      <c r="AE12" s="98"/>
      <c r="AF12" s="95"/>
      <c r="AG12" s="98"/>
      <c r="AH12" s="95"/>
      <c r="AI12" s="98"/>
      <c r="AJ12" s="95"/>
      <c r="AK12" s="98"/>
      <c r="AL12" s="95"/>
      <c r="AM12" s="98"/>
      <c r="AN12" s="95"/>
      <c r="AO12" s="98"/>
      <c r="AP12" s="95"/>
      <c r="AQ12" s="98"/>
      <c r="AR12" s="95"/>
      <c r="AS12" s="98"/>
      <c r="AT12" s="95"/>
      <c r="AU12" s="98"/>
      <c r="AV12" s="95"/>
      <c r="AW12" s="98"/>
      <c r="AX12" s="95"/>
      <c r="AY12" s="98"/>
      <c r="AZ12" s="95"/>
      <c r="BA12" s="98"/>
      <c r="BB12" s="95"/>
      <c r="BC12" s="98"/>
      <c r="BR12" s="94" t="str">
        <f t="shared" si="3"/>
        <v/>
      </c>
      <c r="BS12" s="94" t="str">
        <f t="shared" si="4"/>
        <v/>
      </c>
    </row>
    <row r="13" spans="1:71" s="94" customFormat="1" ht="25.5" customHeight="1" x14ac:dyDescent="0.2">
      <c r="A13" s="336"/>
      <c r="B13" s="330"/>
      <c r="C13" s="77" t="str">
        <f>IF(D13="","",INDEX(Soupisky!$H:$H,MATCH(D13,Soupisky!$I:$I,0)))</f>
        <v/>
      </c>
      <c r="D13" s="200"/>
      <c r="E13" s="201"/>
      <c r="F13" s="202" t="str">
        <f>IF(OR(ISNA(MATCH(W13,'4k - LOS'!$B$4:$B$15,0)),ISNA(MATCH(E13,'4k - LOS'!$C$3:$F$3,0))),"",INDEX('4k - LOS'!$C$4:$F$15,MATCH(W13,'4k - LOS'!$B$4:$B$15,0),MATCH(E13,'4k - LOS'!$C$3:$F$3,0)))</f>
        <v/>
      </c>
      <c r="G13" s="25" t="str">
        <f>IF($F13="","",INDEX('4k - 1. závod'!$A:$AB,$F13+5,INDEX('4k - Základní list'!$B:$B,MATCH($E13,'4k - Základní list'!$A:$A,0),1)))</f>
        <v/>
      </c>
      <c r="H13" s="145" t="str">
        <f>IF($F13="",IF(AA12&gt;0, POCET_DRUZSTEV, ""),INDEX('4k - 1. závod'!$A:$AB,$F13+5,INDEX('4k - Základní list'!$B:$B,MATCH($E13,'4k - Základní list'!$A:$A,0),1)+3))</f>
        <v/>
      </c>
      <c r="I13" s="333"/>
      <c r="J13" s="333"/>
      <c r="K13" s="342"/>
      <c r="L13" s="77" t="str">
        <f>IF(M13="","",INDEX(Soupisky!$H:$H,MATCH(M13,Soupisky!$I:$I,0)))</f>
        <v/>
      </c>
      <c r="M13" s="200" t="str">
        <f t="shared" si="0"/>
        <v/>
      </c>
      <c r="N13" s="201"/>
      <c r="O13" s="202" t="str">
        <f>IF(OR(ISNA(MATCH(W13,'4k - LOS'!$B$19:$B$30,0)),ISNA(MATCH(N13,'4k - LOS'!$C$18:$F$18,0))),"",INDEX('4k - LOS'!$C$19:$F$30,MATCH(W13,'4k - LOS'!$B$19:$B$30,0),MATCH(N13,'4k - LOS'!$C$18:$F$18,0)))</f>
        <v/>
      </c>
      <c r="P13" s="25" t="str">
        <f>IF($O13="","",INDEX('4k - 2. závod'!$A:$AB,$O13+5,INDEX('4k - Základní list'!$B:$B,MATCH($N13,'4k - Základní list'!$A:$A,0),1)))</f>
        <v/>
      </c>
      <c r="Q13" s="145" t="str">
        <f>IF($O13="",IF(AA12&gt;0, POCET_DRUZSTEV, ""),INDEX('4k - 2. závod'!$A:$AB,$O13+5,INDEX('4k - Základní list'!$B:$B,MATCH($N13,'4k - Základní list'!$A:$A,0),1)+3))</f>
        <v/>
      </c>
      <c r="R13" s="312"/>
      <c r="S13" s="312"/>
      <c r="T13" s="306"/>
      <c r="U13" s="128" t="str">
        <f t="shared" si="1"/>
        <v/>
      </c>
      <c r="V13" s="128" t="str">
        <f t="shared" si="2"/>
        <v/>
      </c>
      <c r="W13" s="129" t="str">
        <f>IF(ISBLANK(B12),"",B12)</f>
        <v>RS Crazy Boys MO Hustopeče Maver</v>
      </c>
      <c r="X13" s="309"/>
      <c r="Y13" s="312"/>
      <c r="Z13" s="306"/>
      <c r="AA13" s="304"/>
      <c r="AB13" s="95"/>
      <c r="AC13" s="95"/>
      <c r="AD13" s="95"/>
      <c r="AE13" s="98"/>
      <c r="AF13" s="95"/>
      <c r="AG13" s="98"/>
      <c r="AH13" s="95"/>
      <c r="AI13" s="98"/>
      <c r="AJ13" s="95"/>
      <c r="AK13" s="98"/>
      <c r="AL13" s="95"/>
      <c r="AM13" s="98"/>
      <c r="AN13" s="95"/>
      <c r="AO13" s="98"/>
      <c r="AP13" s="95"/>
      <c r="AQ13" s="98"/>
      <c r="AR13" s="95"/>
      <c r="AS13" s="98"/>
      <c r="AT13" s="95"/>
      <c r="AU13" s="98"/>
      <c r="AV13" s="95"/>
      <c r="AW13" s="98"/>
      <c r="AX13" s="95"/>
      <c r="AY13" s="98"/>
      <c r="AZ13" s="95"/>
      <c r="BA13" s="98"/>
      <c r="BB13" s="95"/>
      <c r="BC13" s="98"/>
      <c r="BR13" s="94" t="str">
        <f t="shared" si="3"/>
        <v/>
      </c>
      <c r="BS13" s="94" t="str">
        <f t="shared" si="4"/>
        <v/>
      </c>
    </row>
    <row r="14" spans="1:71" s="94" customFormat="1" ht="25.5" customHeight="1" x14ac:dyDescent="0.2">
      <c r="A14" s="336"/>
      <c r="B14" s="330"/>
      <c r="C14" s="78" t="str">
        <f>IF(D14="","",INDEX(Soupisky!$H:$H,MATCH(D14,Soupisky!$I:$I,0)))</f>
        <v/>
      </c>
      <c r="D14" s="200"/>
      <c r="E14" s="203"/>
      <c r="F14" s="204" t="str">
        <f>IF(OR(ISNA(MATCH(W14,'4k - LOS'!$B$4:$B$15,0)),ISNA(MATCH(E14,'4k - LOS'!$C$3:$F$3,0))),"",INDEX('4k - LOS'!$C$4:$F$15,MATCH(W14,'4k - LOS'!$B$4:$B$15,0),MATCH(E14,'4k - LOS'!$C$3:$F$3,0)))</f>
        <v/>
      </c>
      <c r="G14" s="25" t="str">
        <f>IF($F14="","",INDEX('4k - 1. závod'!$A:$AB,$F14+5,INDEX('4k - Základní list'!$B:$B,MATCH($E14,'4k - Základní list'!$A:$A,0),1)))</f>
        <v/>
      </c>
      <c r="H14" s="145" t="str">
        <f>IF($F14="",IF(AA12&gt;0, POCET_DRUZSTEV, ""),INDEX('4k - 1. závod'!$A:$AB,$F14+5,INDEX('4k - Základní list'!$B:$B,MATCH($E14,'4k - Základní list'!$A:$A,0),1)+3))</f>
        <v/>
      </c>
      <c r="I14" s="333"/>
      <c r="J14" s="333"/>
      <c r="K14" s="342"/>
      <c r="L14" s="78" t="str">
        <f>IF(M14="","",INDEX(Soupisky!$H:$H,MATCH(M14,Soupisky!$I:$I,0)))</f>
        <v/>
      </c>
      <c r="M14" s="200" t="str">
        <f t="shared" si="0"/>
        <v/>
      </c>
      <c r="N14" s="203"/>
      <c r="O14" s="204" t="str">
        <f>IF(OR(ISNA(MATCH(W14,'4k - LOS'!$B$19:$B$30,0)),ISNA(MATCH(N14,'4k - LOS'!$C$18:$F$18,0))),"",INDEX('4k - LOS'!$C$19:$F$30,MATCH(W14,'4k - LOS'!$B$19:$B$30,0),MATCH(N14,'4k - LOS'!$C$18:$F$18,0)))</f>
        <v/>
      </c>
      <c r="P14" s="25" t="str">
        <f>IF($O14="","",INDEX('4k - 2. závod'!$A:$AB,$O14+5,INDEX('4k - Základní list'!$B:$B,MATCH($N14,'4k - Základní list'!$A:$A,0),1)))</f>
        <v/>
      </c>
      <c r="Q14" s="145" t="str">
        <f>IF($O14="",IF(AA12&gt;0, POCET_DRUZSTEV, ""),INDEX('4k - 2. závod'!$A:$AB,$O14+5,INDEX('4k - Základní list'!$B:$B,MATCH($N14,'4k - Základní list'!$A:$A,0),1)+3))</f>
        <v/>
      </c>
      <c r="R14" s="312"/>
      <c r="S14" s="312"/>
      <c r="T14" s="306"/>
      <c r="U14" s="128" t="str">
        <f t="shared" si="1"/>
        <v/>
      </c>
      <c r="V14" s="128" t="str">
        <f t="shared" si="2"/>
        <v/>
      </c>
      <c r="W14" s="129" t="str">
        <f>IF(ISBLANK(B12),"",B12)</f>
        <v>RS Crazy Boys MO Hustopeče Maver</v>
      </c>
      <c r="X14" s="309"/>
      <c r="Y14" s="312"/>
      <c r="Z14" s="306"/>
      <c r="AA14" s="304"/>
      <c r="AB14" s="95"/>
      <c r="AC14" s="95"/>
      <c r="AD14" s="95"/>
      <c r="AE14" s="98"/>
      <c r="AF14" s="95"/>
      <c r="AG14" s="98"/>
      <c r="AH14" s="95"/>
      <c r="AI14" s="98"/>
      <c r="AJ14" s="95"/>
      <c r="AK14" s="98"/>
      <c r="AL14" s="95"/>
      <c r="AM14" s="98"/>
      <c r="AN14" s="95"/>
      <c r="AO14" s="98"/>
      <c r="AP14" s="95"/>
      <c r="AQ14" s="98"/>
      <c r="AR14" s="95"/>
      <c r="AS14" s="98"/>
      <c r="AT14" s="95"/>
      <c r="AU14" s="98"/>
      <c r="AV14" s="95"/>
      <c r="AW14" s="98"/>
      <c r="AX14" s="95"/>
      <c r="AY14" s="98"/>
      <c r="AZ14" s="95"/>
      <c r="BA14" s="98"/>
      <c r="BB14" s="95"/>
      <c r="BC14" s="98"/>
      <c r="BR14" s="94" t="str">
        <f t="shared" si="3"/>
        <v/>
      </c>
      <c r="BS14" s="94" t="str">
        <f t="shared" si="4"/>
        <v/>
      </c>
    </row>
    <row r="15" spans="1:71" s="94" customFormat="1" ht="25.5" customHeight="1" thickBot="1" x14ac:dyDescent="0.25">
      <c r="A15" s="337"/>
      <c r="B15" s="331"/>
      <c r="C15" s="79" t="str">
        <f>IF(D15="","",INDEX(Soupisky!$H:$H,MATCH(D15,Soupisky!$I:$I,0)))</f>
        <v/>
      </c>
      <c r="D15" s="205"/>
      <c r="E15" s="206"/>
      <c r="F15" s="207" t="str">
        <f>IF(OR(ISNA(MATCH(W15,'4k - LOS'!$B$4:$B$15,0)),ISNA(MATCH(E15,'4k - LOS'!$C$3:$F$3,0))),"",INDEX('4k - LOS'!$C$4:$F$15,MATCH(W15,'4k - LOS'!$B$4:$B$15,0),MATCH(E15,'4k - LOS'!$C$3:$F$3,0)))</f>
        <v/>
      </c>
      <c r="G15" s="26" t="str">
        <f>IF($F15="","",INDEX('4k - 1. závod'!$A:$AB,$F15+5,INDEX('4k - Základní list'!$B:$B,MATCH($E15,'4k - Základní list'!$A:$A,0),1)))</f>
        <v/>
      </c>
      <c r="H15" s="146" t="str">
        <f>IF($F15="",IF(AA12&gt;0, POCET_DRUZSTEV, ""),INDEX('4k - 1. závod'!$A:$AB,$F15+5,INDEX('4k - Základní list'!$B:$B,MATCH($E15,'4k - Základní list'!$A:$A,0),1)+3))</f>
        <v/>
      </c>
      <c r="I15" s="334"/>
      <c r="J15" s="334"/>
      <c r="K15" s="343"/>
      <c r="L15" s="79" t="str">
        <f>IF(M15="","",INDEX(Soupisky!$H:$H,MATCH(M15,Soupisky!$I:$I,0)))</f>
        <v/>
      </c>
      <c r="M15" s="205" t="str">
        <f t="shared" si="0"/>
        <v/>
      </c>
      <c r="N15" s="206"/>
      <c r="O15" s="207" t="str">
        <f>IF(OR(ISNA(MATCH(W15,'4k - LOS'!$B$19:$B$30,0)),ISNA(MATCH(N15,'4k - LOS'!$C$18:$F$18,0))),"",INDEX('4k - LOS'!$C$19:$F$30,MATCH(W15,'4k - LOS'!$B$19:$B$30,0),MATCH(N15,'4k - LOS'!$C$18:$F$18,0)))</f>
        <v/>
      </c>
      <c r="P15" s="26" t="str">
        <f>IF($O15="","",INDEX('4k - 2. závod'!$A:$AB,$O15+5,INDEX('4k - Základní list'!$B:$B,MATCH($N15,'4k - Základní list'!$A:$A,0),1)))</f>
        <v/>
      </c>
      <c r="Q15" s="146" t="str">
        <f>IF($O15="",IF(AA12&gt;0, POCET_DRUZSTEV, ""),INDEX('4k - 2. závod'!$A:$AB,$O15+5,INDEX('4k - Základní list'!$B:$B,MATCH($N15,'4k - Základní list'!$A:$A,0),1)+3))</f>
        <v/>
      </c>
      <c r="R15" s="313"/>
      <c r="S15" s="313"/>
      <c r="T15" s="307"/>
      <c r="U15" s="130" t="str">
        <f t="shared" si="1"/>
        <v/>
      </c>
      <c r="V15" s="130" t="str">
        <f t="shared" si="2"/>
        <v/>
      </c>
      <c r="W15" s="131" t="str">
        <f>IF(ISBLANK(B12),"",B12)</f>
        <v>RS Crazy Boys MO Hustopeče Maver</v>
      </c>
      <c r="X15" s="310"/>
      <c r="Y15" s="313"/>
      <c r="Z15" s="307"/>
      <c r="AA15" s="304"/>
      <c r="AB15" s="95"/>
      <c r="AC15" s="95"/>
      <c r="AD15" s="95"/>
      <c r="AE15" s="98"/>
      <c r="AF15" s="95"/>
      <c r="AG15" s="98"/>
      <c r="AH15" s="95"/>
      <c r="AI15" s="98"/>
      <c r="AJ15" s="95"/>
      <c r="AK15" s="98"/>
      <c r="AL15" s="95"/>
      <c r="AM15" s="98"/>
      <c r="AN15" s="95"/>
      <c r="AO15" s="98"/>
      <c r="AP15" s="95"/>
      <c r="AQ15" s="98"/>
      <c r="AR15" s="95"/>
      <c r="AS15" s="98"/>
      <c r="AT15" s="95"/>
      <c r="AU15" s="98"/>
      <c r="AV15" s="95"/>
      <c r="AW15" s="98"/>
      <c r="AX15" s="95"/>
      <c r="AY15" s="98"/>
      <c r="AZ15" s="95"/>
      <c r="BA15" s="98"/>
      <c r="BB15" s="95"/>
      <c r="BC15" s="98"/>
      <c r="BR15" s="94" t="str">
        <f t="shared" si="3"/>
        <v/>
      </c>
      <c r="BS15" s="94" t="str">
        <f t="shared" si="4"/>
        <v/>
      </c>
    </row>
    <row r="16" spans="1:71" s="94" customFormat="1" ht="25.5" customHeight="1" x14ac:dyDescent="0.2">
      <c r="A16" s="335" t="str">
        <f>IF(INDEX('4k - LOS'!$H$4:$H$15,MATCH(B16,'4k - LOS'!$I$4:$I$15,0),)=0,"",INDEX('4k - LOS'!$H$4:$H$15,MATCH(B16,'4k - LOS'!$I$4:$I$15,0),))</f>
        <v/>
      </c>
      <c r="B16" s="387" t="str">
        <f>Soupisky!$M6</f>
        <v>MRS Cortina Sensas</v>
      </c>
      <c r="C16" s="76" t="str">
        <f>IF(D16="","",INDEX(Soupisky!$H:$H,MATCH(D16,Soupisky!$I:$I,0)))</f>
        <v/>
      </c>
      <c r="D16" s="208"/>
      <c r="E16" s="198"/>
      <c r="F16" s="199" t="str">
        <f>IF(OR(ISNA(MATCH(W16,'4k - LOS'!$B$4:$B$15,0)),ISNA(MATCH(E16,'4k - LOS'!$C$3:$F$3,0))),"",INDEX('4k - LOS'!$C$4:$F$15,MATCH(W16,'4k - LOS'!$B$4:$B$15,0),MATCH(E16,'4k - LOS'!$C$3:$F$3,0)))</f>
        <v/>
      </c>
      <c r="G16" s="24" t="str">
        <f>IF($F16="","",INDEX('4k - 1. závod'!$A:$AB,$F16+5,INDEX('4k - Základní list'!$B:$B,MATCH($E16,'4k - Základní list'!$A:$A,0),1)))</f>
        <v/>
      </c>
      <c r="H16" s="144" t="str">
        <f>IF($F16="",IF(AA16&gt;0, POCET_DRUZSTEV, ""),INDEX('4k - 1. závod'!$A:$AB,$F16+5,INDEX('4k - Základní list'!$B:$B,MATCH($E16,'4k - Základní list'!$A:$A,0),1)+3))</f>
        <v/>
      </c>
      <c r="I16" s="332" t="str">
        <f>IF(F16="","",SUM(G16:G19))</f>
        <v/>
      </c>
      <c r="J16" s="332" t="str">
        <f>IF(AA16&gt;0,SUM(H16:H19), "")</f>
        <v/>
      </c>
      <c r="K16" s="341" t="str">
        <f>IF(AA16&gt;0,RANK(J16,J:J,1), "")</f>
        <v/>
      </c>
      <c r="L16" s="76" t="str">
        <f>IF(M16="","",INDEX(Soupisky!$H:$H,MATCH(M16,Soupisky!$I:$I,0)))</f>
        <v/>
      </c>
      <c r="M16" s="208" t="str">
        <f t="shared" si="0"/>
        <v/>
      </c>
      <c r="N16" s="198"/>
      <c r="O16" s="199" t="str">
        <f>IF(OR(ISNA(MATCH(W16,'4k - LOS'!$B$19:$B$30,0)),ISNA(MATCH(N16,'4k - LOS'!$C$18:$F$18,0))),"",INDEX('4k - LOS'!$C$19:$F$30,MATCH(W16,'4k - LOS'!$B$19:$B$30,0),MATCH(N16,'4k - LOS'!$C$18:$F$18,0)))</f>
        <v/>
      </c>
      <c r="P16" s="24" t="str">
        <f>IF($O16="","",INDEX('4k - 2. závod'!$A:$AB,$O16+5,INDEX('4k - Základní list'!$B:$B,MATCH($N16,'4k - Základní list'!$A:$A,0),1)))</f>
        <v/>
      </c>
      <c r="Q16" s="144" t="str">
        <f>IF($O16="",IF(AA16&gt;0, POCET_DRUZSTEV, ""),INDEX('4k - 2. závod'!$A:$AB,$O16+5,INDEX('4k - Základní list'!$B:$B,MATCH($N16,'4k - Základní list'!$A:$A,0),1)+3))</f>
        <v/>
      </c>
      <c r="R16" s="311" t="str">
        <f>IF(O16="","",SUM(P16:P19))</f>
        <v/>
      </c>
      <c r="S16" s="311" t="str">
        <f>IF(AA16&gt;0,SUM(Q16:Q19), "")</f>
        <v/>
      </c>
      <c r="T16" s="305" t="str">
        <f>IF(AA16&gt;0, RANK(S16,S:S,1), "")</f>
        <v/>
      </c>
      <c r="U16" s="126" t="str">
        <f t="shared" si="1"/>
        <v/>
      </c>
      <c r="V16" s="126" t="str">
        <f t="shared" si="2"/>
        <v/>
      </c>
      <c r="W16" s="127" t="str">
        <f>IF(ISBLANK(B16),"",B16)</f>
        <v>MRS Cortina Sensas</v>
      </c>
      <c r="X16" s="308" t="str">
        <f>IF(O16="","",SUM(I16,R16))</f>
        <v/>
      </c>
      <c r="Y16" s="311" t="str">
        <f>IF(AA16&gt;0, SUM(S16,J16), "")</f>
        <v/>
      </c>
      <c r="Z16" s="305" t="str">
        <f>IF(AA16&gt;0,RANK(Y16,Y:Y,1), "")</f>
        <v/>
      </c>
      <c r="AA16" s="304">
        <f>IF(AND(D16="",D17="",D18="",D19=""), 0, 1)</f>
        <v>0</v>
      </c>
      <c r="AB16" s="95"/>
      <c r="AC16" s="95"/>
      <c r="AD16" s="95"/>
      <c r="AE16" s="96"/>
      <c r="AF16" s="95"/>
      <c r="AG16" s="96"/>
      <c r="AH16" s="95"/>
      <c r="AI16" s="96"/>
      <c r="AJ16" s="95"/>
      <c r="AK16" s="96"/>
      <c r="AL16" s="95"/>
      <c r="AM16" s="96"/>
      <c r="AN16" s="95"/>
      <c r="AO16" s="96"/>
      <c r="AP16" s="95"/>
      <c r="AQ16" s="96"/>
      <c r="AR16" s="95"/>
      <c r="AS16" s="96"/>
      <c r="AT16" s="95"/>
      <c r="AU16" s="96"/>
      <c r="AV16" s="95"/>
      <c r="AW16" s="96"/>
      <c r="AX16" s="95"/>
      <c r="AY16" s="96"/>
      <c r="AZ16" s="95"/>
      <c r="BA16" s="96"/>
      <c r="BB16" s="95"/>
      <c r="BC16" s="96"/>
      <c r="BR16" s="94" t="str">
        <f t="shared" si="3"/>
        <v/>
      </c>
      <c r="BS16" s="94" t="str">
        <f t="shared" si="4"/>
        <v/>
      </c>
    </row>
    <row r="17" spans="1:71" s="94" customFormat="1" ht="25.5" customHeight="1" x14ac:dyDescent="0.2">
      <c r="A17" s="336"/>
      <c r="B17" s="330"/>
      <c r="C17" s="77" t="str">
        <f>IF(D17="","",INDEX(Soupisky!$H:$H,MATCH(D17,Soupisky!$I:$I,0)))</f>
        <v/>
      </c>
      <c r="D17" s="200"/>
      <c r="E17" s="201"/>
      <c r="F17" s="202" t="str">
        <f>IF(OR(ISNA(MATCH(W17,'4k - LOS'!$B$4:$B$15,0)),ISNA(MATCH(E17,'4k - LOS'!$C$3:$F$3,0))),"",INDEX('4k - LOS'!$C$4:$F$15,MATCH(W17,'4k - LOS'!$B$4:$B$15,0),MATCH(E17,'4k - LOS'!$C$3:$F$3,0)))</f>
        <v/>
      </c>
      <c r="G17" s="25" t="str">
        <f>IF($F17="","",INDEX('4k - 1. závod'!$A:$AB,$F17+5,INDEX('4k - Základní list'!$B:$B,MATCH($E17,'4k - Základní list'!$A:$A,0),1)))</f>
        <v/>
      </c>
      <c r="H17" s="145" t="str">
        <f>IF($F17="",IF(AA16&gt;0, POCET_DRUZSTEV, ""),INDEX('4k - 1. závod'!$A:$AB,$F17+5,INDEX('4k - Základní list'!$B:$B,MATCH($E17,'4k - Základní list'!$A:$A,0),1)+3))</f>
        <v/>
      </c>
      <c r="I17" s="333"/>
      <c r="J17" s="333"/>
      <c r="K17" s="342"/>
      <c r="L17" s="77" t="str">
        <f>IF(M17="","",INDEX(Soupisky!$H:$H,MATCH(M17,Soupisky!$I:$I,0)))</f>
        <v/>
      </c>
      <c r="M17" s="200" t="str">
        <f t="shared" si="0"/>
        <v/>
      </c>
      <c r="N17" s="201"/>
      <c r="O17" s="202" t="str">
        <f>IF(OR(ISNA(MATCH(W17,'4k - LOS'!$B$19:$B$30,0)),ISNA(MATCH(N17,'4k - LOS'!$C$18:$F$18,0))),"",INDEX('4k - LOS'!$C$19:$F$30,MATCH(W17,'4k - LOS'!$B$19:$B$30,0),MATCH(N17,'4k - LOS'!$C$18:$F$18,0)))</f>
        <v/>
      </c>
      <c r="P17" s="25" t="str">
        <f>IF($O17="","",INDEX('4k - 2. závod'!$A:$AB,$O17+5,INDEX('4k - Základní list'!$B:$B,MATCH($N17,'4k - Základní list'!$A:$A,0),1)))</f>
        <v/>
      </c>
      <c r="Q17" s="145" t="str">
        <f>IF($O17="",IF(AA16&gt;0, POCET_DRUZSTEV, ""),INDEX('4k - 2. závod'!$A:$AB,$O17+5,INDEX('4k - Základní list'!$B:$B,MATCH($N17,'4k - Základní list'!$A:$A,0),1)+3))</f>
        <v/>
      </c>
      <c r="R17" s="312"/>
      <c r="S17" s="312"/>
      <c r="T17" s="306"/>
      <c r="U17" s="128" t="str">
        <f t="shared" si="1"/>
        <v/>
      </c>
      <c r="V17" s="128" t="str">
        <f t="shared" si="2"/>
        <v/>
      </c>
      <c r="W17" s="129" t="str">
        <f>IF(ISBLANK(B16),"",B16)</f>
        <v>MRS Cortina Sensas</v>
      </c>
      <c r="X17" s="309"/>
      <c r="Y17" s="312"/>
      <c r="Z17" s="306"/>
      <c r="AA17" s="304"/>
      <c r="AB17" s="95"/>
      <c r="AC17" s="95"/>
      <c r="AD17" s="95"/>
      <c r="AE17" s="96"/>
      <c r="AF17" s="95"/>
      <c r="AG17" s="96"/>
      <c r="AH17" s="95"/>
      <c r="AI17" s="96"/>
      <c r="AJ17" s="95"/>
      <c r="AK17" s="96"/>
      <c r="AL17" s="95"/>
      <c r="AM17" s="96"/>
      <c r="AN17" s="95"/>
      <c r="AO17" s="96"/>
      <c r="AP17" s="95"/>
      <c r="AQ17" s="96"/>
      <c r="AR17" s="95"/>
      <c r="AS17" s="96"/>
      <c r="AT17" s="95"/>
      <c r="AU17" s="96"/>
      <c r="AV17" s="95"/>
      <c r="AW17" s="96"/>
      <c r="AX17" s="95"/>
      <c r="AY17" s="96"/>
      <c r="AZ17" s="95"/>
      <c r="BA17" s="96"/>
      <c r="BB17" s="95"/>
      <c r="BC17" s="96"/>
      <c r="BR17" s="94" t="str">
        <f t="shared" si="3"/>
        <v/>
      </c>
      <c r="BS17" s="94" t="str">
        <f t="shared" si="4"/>
        <v/>
      </c>
    </row>
    <row r="18" spans="1:71" s="94" customFormat="1" ht="25.5" customHeight="1" x14ac:dyDescent="0.2">
      <c r="A18" s="336"/>
      <c r="B18" s="330"/>
      <c r="C18" s="78" t="str">
        <f>IF(D18="","",INDEX(Soupisky!$H:$H,MATCH(D18,Soupisky!$I:$I,0)))</f>
        <v/>
      </c>
      <c r="D18" s="200"/>
      <c r="E18" s="203"/>
      <c r="F18" s="204" t="str">
        <f>IF(OR(ISNA(MATCH(W18,'4k - LOS'!$B$4:$B$15,0)),ISNA(MATCH(E18,'4k - LOS'!$C$3:$F$3,0))),"",INDEX('4k - LOS'!$C$4:$F$15,MATCH(W18,'4k - LOS'!$B$4:$B$15,0),MATCH(E18,'4k - LOS'!$C$3:$F$3,0)))</f>
        <v/>
      </c>
      <c r="G18" s="25" t="str">
        <f>IF($F18="","",INDEX('4k - 1. závod'!$A:$AB,$F18+5,INDEX('4k - Základní list'!$B:$B,MATCH($E18,'4k - Základní list'!$A:$A,0),1)))</f>
        <v/>
      </c>
      <c r="H18" s="145" t="str">
        <f>IF($F18="",IF(AA16&gt;0, POCET_DRUZSTEV, ""),INDEX('4k - 1. závod'!$A:$AB,$F18+5,INDEX('4k - Základní list'!$B:$B,MATCH($E18,'4k - Základní list'!$A:$A,0),1)+3))</f>
        <v/>
      </c>
      <c r="I18" s="333"/>
      <c r="J18" s="333"/>
      <c r="K18" s="342"/>
      <c r="L18" s="78" t="str">
        <f>IF(M18="","",INDEX(Soupisky!$H:$H,MATCH(M18,Soupisky!$I:$I,0)))</f>
        <v/>
      </c>
      <c r="M18" s="200" t="str">
        <f t="shared" si="0"/>
        <v/>
      </c>
      <c r="N18" s="203"/>
      <c r="O18" s="204" t="str">
        <f>IF(OR(ISNA(MATCH(W18,'4k - LOS'!$B$19:$B$30,0)),ISNA(MATCH(N18,'4k - LOS'!$C$18:$F$18,0))),"",INDEX('4k - LOS'!$C$19:$F$30,MATCH(W18,'4k - LOS'!$B$19:$B$30,0),MATCH(N18,'4k - LOS'!$C$18:$F$18,0)))</f>
        <v/>
      </c>
      <c r="P18" s="25" t="str">
        <f>IF($O18="","",INDEX('4k - 2. závod'!$A:$AB,$O18+5,INDEX('4k - Základní list'!$B:$B,MATCH($N18,'4k - Základní list'!$A:$A,0),1)))</f>
        <v/>
      </c>
      <c r="Q18" s="145" t="str">
        <f>IF($O18="",IF(AA16&gt;0, POCET_DRUZSTEV, ""),INDEX('4k - 2. závod'!$A:$AB,$O18+5,INDEX('4k - Základní list'!$B:$B,MATCH($N18,'4k - Základní list'!$A:$A,0),1)+3))</f>
        <v/>
      </c>
      <c r="R18" s="312"/>
      <c r="S18" s="312"/>
      <c r="T18" s="306"/>
      <c r="U18" s="128" t="str">
        <f t="shared" si="1"/>
        <v/>
      </c>
      <c r="V18" s="128" t="str">
        <f t="shared" si="2"/>
        <v/>
      </c>
      <c r="W18" s="129" t="str">
        <f>IF(ISBLANK(B16),"",B16)</f>
        <v>MRS Cortina Sensas</v>
      </c>
      <c r="X18" s="309"/>
      <c r="Y18" s="312"/>
      <c r="Z18" s="306"/>
      <c r="AA18" s="304"/>
      <c r="AB18" s="95"/>
      <c r="AC18" s="95"/>
      <c r="AD18" s="95"/>
      <c r="AE18" s="96"/>
      <c r="AF18" s="95"/>
      <c r="AG18" s="96"/>
      <c r="AH18" s="95"/>
      <c r="AI18" s="96"/>
      <c r="AJ18" s="95"/>
      <c r="AK18" s="96"/>
      <c r="AL18" s="95"/>
      <c r="AM18" s="96"/>
      <c r="AN18" s="95"/>
      <c r="AO18" s="96"/>
      <c r="AP18" s="95"/>
      <c r="AQ18" s="96"/>
      <c r="AR18" s="95"/>
      <c r="AS18" s="96"/>
      <c r="AT18" s="95"/>
      <c r="AU18" s="96"/>
      <c r="AV18" s="95"/>
      <c r="AW18" s="96"/>
      <c r="AX18" s="95"/>
      <c r="AY18" s="96"/>
      <c r="AZ18" s="95"/>
      <c r="BA18" s="96"/>
      <c r="BB18" s="95"/>
      <c r="BC18" s="96"/>
      <c r="BR18" s="94" t="str">
        <f t="shared" si="3"/>
        <v/>
      </c>
      <c r="BS18" s="94" t="str">
        <f t="shared" si="4"/>
        <v/>
      </c>
    </row>
    <row r="19" spans="1:71" s="94" customFormat="1" ht="25.5" customHeight="1" thickBot="1" x14ac:dyDescent="0.25">
      <c r="A19" s="337"/>
      <c r="B19" s="331"/>
      <c r="C19" s="79" t="str">
        <f>IF(D19="","",INDEX(Soupisky!$H:$H,MATCH(D19,Soupisky!$I:$I,0)))</f>
        <v/>
      </c>
      <c r="D19" s="205"/>
      <c r="E19" s="206"/>
      <c r="F19" s="207" t="str">
        <f>IF(OR(ISNA(MATCH(W19,'4k - LOS'!$B$4:$B$15,0)),ISNA(MATCH(E19,'4k - LOS'!$C$3:$F$3,0))),"",INDEX('4k - LOS'!$C$4:$F$15,MATCH(W19,'4k - LOS'!$B$4:$B$15,0),MATCH(E19,'4k - LOS'!$C$3:$F$3,0)))</f>
        <v/>
      </c>
      <c r="G19" s="26" t="str">
        <f>IF($F19="","",INDEX('4k - 1. závod'!$A:$AB,$F19+5,INDEX('4k - Základní list'!$B:$B,MATCH($E19,'4k - Základní list'!$A:$A,0),1)))</f>
        <v/>
      </c>
      <c r="H19" s="146" t="str">
        <f>IF($F19="",IF(AA16&gt;0, POCET_DRUZSTEV, ""),INDEX('4k - 1. závod'!$A:$AB,$F19+5,INDEX('4k - Základní list'!$B:$B,MATCH($E19,'4k - Základní list'!$A:$A,0),1)+3))</f>
        <v/>
      </c>
      <c r="I19" s="334"/>
      <c r="J19" s="334"/>
      <c r="K19" s="343"/>
      <c r="L19" s="79" t="str">
        <f>IF(M19="","",INDEX(Soupisky!$H:$H,MATCH(M19,Soupisky!$I:$I,0)))</f>
        <v/>
      </c>
      <c r="M19" s="205" t="str">
        <f t="shared" si="0"/>
        <v/>
      </c>
      <c r="N19" s="206"/>
      <c r="O19" s="207" t="str">
        <f>IF(OR(ISNA(MATCH(W19,'4k - LOS'!$B$19:$B$30,0)),ISNA(MATCH(N19,'4k - LOS'!$C$18:$F$18,0))),"",INDEX('4k - LOS'!$C$19:$F$30,MATCH(W19,'4k - LOS'!$B$19:$B$30,0),MATCH(N19,'4k - LOS'!$C$18:$F$18,0)))</f>
        <v/>
      </c>
      <c r="P19" s="26" t="str">
        <f>IF($O19="","",INDEX('4k - 2. závod'!$A:$AB,$O19+5,INDEX('4k - Základní list'!$B:$B,MATCH($N19,'4k - Základní list'!$A:$A,0),1)))</f>
        <v/>
      </c>
      <c r="Q19" s="146" t="str">
        <f>IF($O19="",IF(AA16&gt;0, POCET_DRUZSTEV, ""),INDEX('4k - 2. závod'!$A:$AB,$O19+5,INDEX('4k - Základní list'!$B:$B,MATCH($N19,'4k - Základní list'!$A:$A,0),1)+3))</f>
        <v/>
      </c>
      <c r="R19" s="313"/>
      <c r="S19" s="313"/>
      <c r="T19" s="307"/>
      <c r="U19" s="130" t="str">
        <f t="shared" si="1"/>
        <v/>
      </c>
      <c r="V19" s="130" t="str">
        <f t="shared" si="2"/>
        <v/>
      </c>
      <c r="W19" s="131" t="str">
        <f>IF(ISBLANK(B16),"",B16)</f>
        <v>MRS Cortina Sensas</v>
      </c>
      <c r="X19" s="310"/>
      <c r="Y19" s="313"/>
      <c r="Z19" s="307"/>
      <c r="AA19" s="304"/>
      <c r="AB19" s="95"/>
      <c r="AC19" s="95"/>
      <c r="AD19" s="95"/>
      <c r="AE19" s="96"/>
      <c r="AF19" s="95"/>
      <c r="AG19" s="96"/>
      <c r="AH19" s="95"/>
      <c r="AI19" s="96"/>
      <c r="AJ19" s="95"/>
      <c r="AK19" s="96"/>
      <c r="AL19" s="95"/>
      <c r="AM19" s="96"/>
      <c r="AN19" s="95"/>
      <c r="AO19" s="96"/>
      <c r="AP19" s="95"/>
      <c r="AQ19" s="96"/>
      <c r="AR19" s="95"/>
      <c r="AS19" s="96"/>
      <c r="AT19" s="95"/>
      <c r="AU19" s="96"/>
      <c r="AV19" s="95"/>
      <c r="AW19" s="96"/>
      <c r="AX19" s="95"/>
      <c r="AY19" s="96"/>
      <c r="AZ19" s="95"/>
      <c r="BA19" s="96"/>
      <c r="BB19" s="95"/>
      <c r="BC19" s="96"/>
      <c r="BR19" s="94" t="str">
        <f t="shared" si="3"/>
        <v/>
      </c>
      <c r="BS19" s="94" t="str">
        <f t="shared" si="4"/>
        <v/>
      </c>
    </row>
    <row r="20" spans="1:71" s="94" customFormat="1" ht="25.5" customHeight="1" x14ac:dyDescent="0.2">
      <c r="A20" s="335" t="str">
        <f>IF(INDEX('4k - LOS'!$H$4:$H$15,MATCH(B20,'4k - LOS'!$I$4:$I$15,0),)=0,"",INDEX('4k - LOS'!$H$4:$H$15,MATCH(B20,'4k - LOS'!$I$4:$I$15,0),))</f>
        <v/>
      </c>
      <c r="B20" s="387" t="str">
        <f>Soupisky!$M7</f>
        <v>MO ČRS NOVÉ STRAŠECÍ - MAVER</v>
      </c>
      <c r="C20" s="76" t="str">
        <f>IF(D20="","",INDEX(Soupisky!$H:$H,MATCH(D20,Soupisky!$I:$I,0)))</f>
        <v/>
      </c>
      <c r="D20" s="208"/>
      <c r="E20" s="198"/>
      <c r="F20" s="199" t="str">
        <f>IF(OR(ISNA(MATCH(W20,'4k - LOS'!$B$4:$B$15,0)),ISNA(MATCH(E20,'4k - LOS'!$C$3:$F$3,0))),"",INDEX('4k - LOS'!$C$4:$F$15,MATCH(W20,'4k - LOS'!$B$4:$B$15,0),MATCH(E20,'4k - LOS'!$C$3:$F$3,0)))</f>
        <v/>
      </c>
      <c r="G20" s="24" t="str">
        <f>IF($F20="","",INDEX('4k - 1. závod'!$A:$AB,$F20+5,INDEX('4k - Základní list'!$B:$B,MATCH($E20,'4k - Základní list'!$A:$A,0),1)))</f>
        <v/>
      </c>
      <c r="H20" s="144" t="str">
        <f>IF($F20="",IF(AA20&gt;0, POCET_DRUZSTEV, ""),INDEX('4k - 1. závod'!$A:$AB,$F20+5,INDEX('4k - Základní list'!$B:$B,MATCH($E20,'4k - Základní list'!$A:$A,0),1)+3))</f>
        <v/>
      </c>
      <c r="I20" s="332" t="str">
        <f>IF(F20="","",SUM(G20:G23))</f>
        <v/>
      </c>
      <c r="J20" s="332" t="str">
        <f>IF(AA20&gt;0,SUM(H20:H23), "")</f>
        <v/>
      </c>
      <c r="K20" s="341" t="str">
        <f>IF(AA20&gt;0,RANK(J20,J:J,1), "")</f>
        <v/>
      </c>
      <c r="L20" s="76" t="str">
        <f>IF(M20="","",INDEX(Soupisky!$H:$H,MATCH(M20,Soupisky!$I:$I,0)))</f>
        <v/>
      </c>
      <c r="M20" s="208" t="str">
        <f t="shared" si="0"/>
        <v/>
      </c>
      <c r="N20" s="198"/>
      <c r="O20" s="199" t="str">
        <f>IF(OR(ISNA(MATCH(W20,'4k - LOS'!$B$19:$B$30,0)),ISNA(MATCH(N20,'4k - LOS'!$C$18:$F$18,0))),"",INDEX('4k - LOS'!$C$19:$F$30,MATCH(W20,'4k - LOS'!$B$19:$B$30,0),MATCH(N20,'4k - LOS'!$C$18:$F$18,0)))</f>
        <v/>
      </c>
      <c r="P20" s="24" t="str">
        <f>IF($O20="","",INDEX('4k - 2. závod'!$A:$AB,$O20+5,INDEX('4k - Základní list'!$B:$B,MATCH($N20,'4k - Základní list'!$A:$A,0),1)))</f>
        <v/>
      </c>
      <c r="Q20" s="144" t="str">
        <f>IF($O20="",IF(AA20&gt;0, POCET_DRUZSTEV, ""),INDEX('4k - 2. závod'!$A:$AB,$O20+5,INDEX('4k - Základní list'!$B:$B,MATCH($N20,'4k - Základní list'!$A:$A,0),1)+3))</f>
        <v/>
      </c>
      <c r="R20" s="311" t="str">
        <f>IF(O20="","",SUM(P20:P23))</f>
        <v/>
      </c>
      <c r="S20" s="311" t="str">
        <f>IF(AA20&gt;0,SUM(Q20:Q23), "")</f>
        <v/>
      </c>
      <c r="T20" s="305" t="str">
        <f>IF(AA20&gt;0, RANK(S20,S:S,1), "")</f>
        <v/>
      </c>
      <c r="U20" s="126" t="str">
        <f t="shared" si="1"/>
        <v/>
      </c>
      <c r="V20" s="126" t="str">
        <f t="shared" si="2"/>
        <v/>
      </c>
      <c r="W20" s="127" t="str">
        <f>IF(ISBLANK(B20),"",B20)</f>
        <v>MO ČRS NOVÉ STRAŠECÍ - MAVER</v>
      </c>
      <c r="X20" s="308" t="str">
        <f>IF(O20="","",SUM(I20,R20))</f>
        <v/>
      </c>
      <c r="Y20" s="311" t="str">
        <f>IF(AA20&gt;0, SUM(S20,J20), "")</f>
        <v/>
      </c>
      <c r="Z20" s="305" t="str">
        <f>IF(AA20&gt;0,RANK(Y20,Y:Y,1), "")</f>
        <v/>
      </c>
      <c r="AA20" s="304">
        <f>IF(AND(D20="",D21="",D22="",D23=""), 0, 1)</f>
        <v>0</v>
      </c>
      <c r="AB20" s="95"/>
      <c r="AC20" s="95"/>
      <c r="AD20" s="95"/>
      <c r="AE20" s="96"/>
      <c r="AF20" s="95"/>
      <c r="AG20" s="96"/>
      <c r="AH20" s="95"/>
      <c r="AI20" s="96"/>
      <c r="AJ20" s="95"/>
      <c r="AK20" s="96"/>
      <c r="AL20" s="95"/>
      <c r="AM20" s="96"/>
      <c r="AN20" s="95"/>
      <c r="AO20" s="96"/>
      <c r="AP20" s="95"/>
      <c r="AQ20" s="96"/>
      <c r="AR20" s="95"/>
      <c r="AS20" s="96"/>
      <c r="AT20" s="95"/>
      <c r="AU20" s="96"/>
      <c r="AV20" s="95"/>
      <c r="AW20" s="96"/>
      <c r="AX20" s="95"/>
      <c r="AY20" s="96"/>
      <c r="AZ20" s="95"/>
      <c r="BA20" s="96"/>
      <c r="BB20" s="95"/>
      <c r="BC20" s="96"/>
      <c r="BR20" s="94" t="str">
        <f t="shared" si="3"/>
        <v/>
      </c>
      <c r="BS20" s="94" t="str">
        <f t="shared" si="4"/>
        <v/>
      </c>
    </row>
    <row r="21" spans="1:71" s="94" customFormat="1" ht="25.5" customHeight="1" x14ac:dyDescent="0.2">
      <c r="A21" s="336"/>
      <c r="B21" s="330"/>
      <c r="C21" s="77" t="str">
        <f>IF(D21="","",INDEX(Soupisky!$H:$H,MATCH(D21,Soupisky!$I:$I,0)))</f>
        <v/>
      </c>
      <c r="D21" s="200"/>
      <c r="E21" s="201"/>
      <c r="F21" s="202" t="str">
        <f>IF(OR(ISNA(MATCH(W21,'4k - LOS'!$B$4:$B$15,0)),ISNA(MATCH(E21,'4k - LOS'!$C$3:$F$3,0))),"",INDEX('4k - LOS'!$C$4:$F$15,MATCH(W21,'4k - LOS'!$B$4:$B$15,0),MATCH(E21,'4k - LOS'!$C$3:$F$3,0)))</f>
        <v/>
      </c>
      <c r="G21" s="25" t="str">
        <f>IF($F21="","",INDEX('4k - 1. závod'!$A:$AB,$F21+5,INDEX('4k - Základní list'!$B:$B,MATCH($E21,'4k - Základní list'!$A:$A,0),1)))</f>
        <v/>
      </c>
      <c r="H21" s="145" t="str">
        <f>IF($F21="",IF(AA20&gt;0, POCET_DRUZSTEV, ""),INDEX('4k - 1. závod'!$A:$AB,$F21+5,INDEX('4k - Základní list'!$B:$B,MATCH($E21,'4k - Základní list'!$A:$A,0),1)+3))</f>
        <v/>
      </c>
      <c r="I21" s="333"/>
      <c r="J21" s="333"/>
      <c r="K21" s="342"/>
      <c r="L21" s="77" t="str">
        <f>IF(M21="","",INDEX(Soupisky!$H:$H,MATCH(M21,Soupisky!$I:$I,0)))</f>
        <v/>
      </c>
      <c r="M21" s="200" t="str">
        <f t="shared" si="0"/>
        <v/>
      </c>
      <c r="N21" s="201"/>
      <c r="O21" s="202" t="str">
        <f>IF(OR(ISNA(MATCH(W21,'4k - LOS'!$B$19:$B$30,0)),ISNA(MATCH(N21,'4k - LOS'!$C$18:$F$18,0))),"",INDEX('4k - LOS'!$C$19:$F$30,MATCH(W21,'4k - LOS'!$B$19:$B$30,0),MATCH(N21,'4k - LOS'!$C$18:$F$18,0)))</f>
        <v/>
      </c>
      <c r="P21" s="25" t="str">
        <f>IF($O21="","",INDEX('4k - 2. závod'!$A:$AB,$O21+5,INDEX('4k - Základní list'!$B:$B,MATCH($N21,'4k - Základní list'!$A:$A,0),1)))</f>
        <v/>
      </c>
      <c r="Q21" s="145" t="str">
        <f>IF($O21="",IF(AA20&gt;0, POCET_DRUZSTEV, ""),INDEX('4k - 2. závod'!$A:$AB,$O21+5,INDEX('4k - Základní list'!$B:$B,MATCH($N21,'4k - Základní list'!$A:$A,0),1)+3))</f>
        <v/>
      </c>
      <c r="R21" s="312"/>
      <c r="S21" s="312"/>
      <c r="T21" s="306"/>
      <c r="U21" s="128" t="str">
        <f t="shared" si="1"/>
        <v/>
      </c>
      <c r="V21" s="128" t="str">
        <f t="shared" si="2"/>
        <v/>
      </c>
      <c r="W21" s="129" t="str">
        <f>IF(ISBLANK(B20),"",B20)</f>
        <v>MO ČRS NOVÉ STRAŠECÍ - MAVER</v>
      </c>
      <c r="X21" s="309"/>
      <c r="Y21" s="312"/>
      <c r="Z21" s="306"/>
      <c r="AA21" s="304"/>
      <c r="AB21" s="95"/>
      <c r="AC21" s="95"/>
      <c r="AD21" s="95"/>
      <c r="AE21" s="96"/>
      <c r="AF21" s="95"/>
      <c r="AG21" s="96"/>
      <c r="AH21" s="95"/>
      <c r="AI21" s="96"/>
      <c r="AJ21" s="95"/>
      <c r="AK21" s="96"/>
      <c r="AL21" s="95"/>
      <c r="AM21" s="96"/>
      <c r="AN21" s="95"/>
      <c r="AO21" s="96"/>
      <c r="AP21" s="95"/>
      <c r="AQ21" s="96"/>
      <c r="AR21" s="95"/>
      <c r="AS21" s="96"/>
      <c r="AT21" s="95"/>
      <c r="AU21" s="96"/>
      <c r="AV21" s="95"/>
      <c r="AW21" s="96"/>
      <c r="AX21" s="95"/>
      <c r="AY21" s="96"/>
      <c r="AZ21" s="95"/>
      <c r="BA21" s="96"/>
      <c r="BB21" s="95"/>
      <c r="BC21" s="96"/>
      <c r="BR21" s="94" t="str">
        <f t="shared" si="3"/>
        <v/>
      </c>
      <c r="BS21" s="94" t="str">
        <f t="shared" si="4"/>
        <v/>
      </c>
    </row>
    <row r="22" spans="1:71" s="94" customFormat="1" ht="25.5" customHeight="1" x14ac:dyDescent="0.2">
      <c r="A22" s="336"/>
      <c r="B22" s="330"/>
      <c r="C22" s="78" t="str">
        <f>IF(D22="","",INDEX(Soupisky!$H:$H,MATCH(D22,Soupisky!$I:$I,0)))</f>
        <v/>
      </c>
      <c r="D22" s="200"/>
      <c r="E22" s="203"/>
      <c r="F22" s="204" t="str">
        <f>IF(OR(ISNA(MATCH(W22,'4k - LOS'!$B$4:$B$15,0)),ISNA(MATCH(E22,'4k - LOS'!$C$3:$F$3,0))),"",INDEX('4k - LOS'!$C$4:$F$15,MATCH(W22,'4k - LOS'!$B$4:$B$15,0),MATCH(E22,'4k - LOS'!$C$3:$F$3,0)))</f>
        <v/>
      </c>
      <c r="G22" s="25" t="str">
        <f>IF($F22="","",INDEX('4k - 1. závod'!$A:$AB,$F22+5,INDEX('4k - Základní list'!$B:$B,MATCH($E22,'4k - Základní list'!$A:$A,0),1)))</f>
        <v/>
      </c>
      <c r="H22" s="145" t="str">
        <f>IF($F22="",IF(AA20&gt;0, POCET_DRUZSTEV, ""),INDEX('4k - 1. závod'!$A:$AB,$F22+5,INDEX('4k - Základní list'!$B:$B,MATCH($E22,'4k - Základní list'!$A:$A,0),1)+3))</f>
        <v/>
      </c>
      <c r="I22" s="333"/>
      <c r="J22" s="333"/>
      <c r="K22" s="342"/>
      <c r="L22" s="78" t="str">
        <f>IF(M22="","",INDEX(Soupisky!$H:$H,MATCH(M22,Soupisky!$I:$I,0)))</f>
        <v/>
      </c>
      <c r="M22" s="200" t="str">
        <f t="shared" si="0"/>
        <v/>
      </c>
      <c r="N22" s="203"/>
      <c r="O22" s="204" t="str">
        <f>IF(OR(ISNA(MATCH(W22,'4k - LOS'!$B$19:$B$30,0)),ISNA(MATCH(N22,'4k - LOS'!$C$18:$F$18,0))),"",INDEX('4k - LOS'!$C$19:$F$30,MATCH(W22,'4k - LOS'!$B$19:$B$30,0),MATCH(N22,'4k - LOS'!$C$18:$F$18,0)))</f>
        <v/>
      </c>
      <c r="P22" s="25" t="str">
        <f>IF($O22="","",INDEX('4k - 2. závod'!$A:$AB,$O22+5,INDEX('4k - Základní list'!$B:$B,MATCH($N22,'4k - Základní list'!$A:$A,0),1)))</f>
        <v/>
      </c>
      <c r="Q22" s="145" t="str">
        <f>IF($O22="",IF(AA20&gt;0, POCET_DRUZSTEV, ""),INDEX('4k - 2. závod'!$A:$AB,$O22+5,INDEX('4k - Základní list'!$B:$B,MATCH($N22,'4k - Základní list'!$A:$A,0),1)+3))</f>
        <v/>
      </c>
      <c r="R22" s="312"/>
      <c r="S22" s="312"/>
      <c r="T22" s="306"/>
      <c r="U22" s="128" t="str">
        <f t="shared" si="1"/>
        <v/>
      </c>
      <c r="V22" s="128" t="str">
        <f t="shared" si="2"/>
        <v/>
      </c>
      <c r="W22" s="129" t="str">
        <f>IF(ISBLANK(B20),"",B20)</f>
        <v>MO ČRS NOVÉ STRAŠECÍ - MAVER</v>
      </c>
      <c r="X22" s="309"/>
      <c r="Y22" s="312"/>
      <c r="Z22" s="306"/>
      <c r="AA22" s="304"/>
      <c r="AB22" s="95"/>
      <c r="AC22" s="95"/>
      <c r="AD22" s="95"/>
      <c r="AE22" s="96"/>
      <c r="AF22" s="95"/>
      <c r="AG22" s="96"/>
      <c r="AH22" s="95"/>
      <c r="AI22" s="96"/>
      <c r="AJ22" s="95"/>
      <c r="AK22" s="96"/>
      <c r="AL22" s="95"/>
      <c r="AM22" s="96"/>
      <c r="AN22" s="95"/>
      <c r="AO22" s="96"/>
      <c r="AP22" s="95"/>
      <c r="AQ22" s="96"/>
      <c r="AR22" s="95"/>
      <c r="AS22" s="96"/>
      <c r="AT22" s="95"/>
      <c r="AU22" s="96"/>
      <c r="AV22" s="95"/>
      <c r="AW22" s="96"/>
      <c r="AX22" s="95"/>
      <c r="AY22" s="96"/>
      <c r="AZ22" s="95"/>
      <c r="BA22" s="96"/>
      <c r="BB22" s="95"/>
      <c r="BC22" s="96"/>
      <c r="BR22" s="94" t="str">
        <f t="shared" si="3"/>
        <v/>
      </c>
      <c r="BS22" s="94" t="str">
        <f t="shared" si="4"/>
        <v/>
      </c>
    </row>
    <row r="23" spans="1:71" s="94" customFormat="1" ht="25.5" customHeight="1" thickBot="1" x14ac:dyDescent="0.25">
      <c r="A23" s="337"/>
      <c r="B23" s="331"/>
      <c r="C23" s="79" t="str">
        <f>IF(D23="","",INDEX(Soupisky!$H:$H,MATCH(D23,Soupisky!$I:$I,0)))</f>
        <v/>
      </c>
      <c r="D23" s="205"/>
      <c r="E23" s="206"/>
      <c r="F23" s="207" t="str">
        <f>IF(OR(ISNA(MATCH(W23,'4k - LOS'!$B$4:$B$15,0)),ISNA(MATCH(E23,'4k - LOS'!$C$3:$F$3,0))),"",INDEX('4k - LOS'!$C$4:$F$15,MATCH(W23,'4k - LOS'!$B$4:$B$15,0),MATCH(E23,'4k - LOS'!$C$3:$F$3,0)))</f>
        <v/>
      </c>
      <c r="G23" s="26" t="str">
        <f>IF($F23="","",INDEX('4k - 1. závod'!$A:$AB,$F23+5,INDEX('4k - Základní list'!$B:$B,MATCH($E23,'4k - Základní list'!$A:$A,0),1)))</f>
        <v/>
      </c>
      <c r="H23" s="146" t="str">
        <f>IF($F23="",IF(AA20&gt;0, POCET_DRUZSTEV, ""),INDEX('4k - 1. závod'!$A:$AB,$F23+5,INDEX('4k - Základní list'!$B:$B,MATCH($E23,'4k - Základní list'!$A:$A,0),1)+3))</f>
        <v/>
      </c>
      <c r="I23" s="334"/>
      <c r="J23" s="334"/>
      <c r="K23" s="343"/>
      <c r="L23" s="79" t="str">
        <f>IF(M23="","",INDEX(Soupisky!$H:$H,MATCH(M23,Soupisky!$I:$I,0)))</f>
        <v/>
      </c>
      <c r="M23" s="205" t="str">
        <f t="shared" si="0"/>
        <v/>
      </c>
      <c r="N23" s="206"/>
      <c r="O23" s="207" t="str">
        <f>IF(OR(ISNA(MATCH(W23,'4k - LOS'!$B$19:$B$30,0)),ISNA(MATCH(N23,'4k - LOS'!$C$18:$F$18,0))),"",INDEX('4k - LOS'!$C$19:$F$30,MATCH(W23,'4k - LOS'!$B$19:$B$30,0),MATCH(N23,'4k - LOS'!$C$18:$F$18,0)))</f>
        <v/>
      </c>
      <c r="P23" s="26" t="str">
        <f>IF($O23="","",INDEX('4k - 2. závod'!$A:$AB,$O23+5,INDEX('4k - Základní list'!$B:$B,MATCH($N23,'4k - Základní list'!$A:$A,0),1)))</f>
        <v/>
      </c>
      <c r="Q23" s="146" t="str">
        <f>IF($O23="",IF(AA20&gt;0, POCET_DRUZSTEV, ""),INDEX('4k - 2. závod'!$A:$AB,$O23+5,INDEX('4k - Základní list'!$B:$B,MATCH($N23,'4k - Základní list'!$A:$A,0),1)+3))</f>
        <v/>
      </c>
      <c r="R23" s="313"/>
      <c r="S23" s="313"/>
      <c r="T23" s="307"/>
      <c r="U23" s="130" t="str">
        <f t="shared" si="1"/>
        <v/>
      </c>
      <c r="V23" s="130" t="str">
        <f t="shared" si="2"/>
        <v/>
      </c>
      <c r="W23" s="131" t="str">
        <f>IF(ISBLANK(B20),"",B20)</f>
        <v>MO ČRS NOVÉ STRAŠECÍ - MAVER</v>
      </c>
      <c r="X23" s="310"/>
      <c r="Y23" s="313"/>
      <c r="Z23" s="307"/>
      <c r="AA23" s="304"/>
      <c r="AB23" s="95"/>
      <c r="AC23" s="95"/>
      <c r="AD23" s="95"/>
      <c r="AE23" s="96"/>
      <c r="AF23" s="95"/>
      <c r="AG23" s="96"/>
      <c r="AH23" s="95"/>
      <c r="AI23" s="96"/>
      <c r="AJ23" s="95"/>
      <c r="AK23" s="96"/>
      <c r="AL23" s="95"/>
      <c r="AM23" s="96"/>
      <c r="AN23" s="95"/>
      <c r="AO23" s="96"/>
      <c r="AP23" s="95"/>
      <c r="AQ23" s="96"/>
      <c r="AR23" s="95"/>
      <c r="AS23" s="96"/>
      <c r="AT23" s="95"/>
      <c r="AU23" s="96"/>
      <c r="AV23" s="95"/>
      <c r="AW23" s="96"/>
      <c r="AX23" s="95"/>
      <c r="AY23" s="96"/>
      <c r="AZ23" s="95"/>
      <c r="BA23" s="96"/>
      <c r="BB23" s="95"/>
      <c r="BC23" s="96"/>
      <c r="BR23" s="94" t="str">
        <f t="shared" si="3"/>
        <v/>
      </c>
      <c r="BS23" s="94" t="str">
        <f t="shared" si="4"/>
        <v/>
      </c>
    </row>
    <row r="24" spans="1:71" s="94" customFormat="1" ht="25.5" customHeight="1" x14ac:dyDescent="0.2">
      <c r="A24" s="335" t="str">
        <f>IF(INDEX('4k - LOS'!$H$4:$H$15,MATCH(B24,'4k - LOS'!$I$4:$I$15,0),)=0,"",INDEX('4k - LOS'!$H$4:$H$15,MATCH(B24,'4k - LOS'!$I$4:$I$15,0),))</f>
        <v/>
      </c>
      <c r="B24" s="387" t="str">
        <f>Soupisky!$M8</f>
        <v>MO Kolín RIVE</v>
      </c>
      <c r="C24" s="76" t="str">
        <f>IF(D24="","",INDEX(Soupisky!$H:$H,MATCH(D24,Soupisky!$I:$I,0)))</f>
        <v/>
      </c>
      <c r="D24" s="208"/>
      <c r="E24" s="198"/>
      <c r="F24" s="199" t="str">
        <f>IF(OR(ISNA(MATCH(W24,'4k - LOS'!$B$4:$B$15,0)),ISNA(MATCH(E24,'4k - LOS'!$C$3:$F$3,0))),"",INDEX('4k - LOS'!$C$4:$F$15,MATCH(W24,'4k - LOS'!$B$4:$B$15,0),MATCH(E24,'4k - LOS'!$C$3:$F$3,0)))</f>
        <v/>
      </c>
      <c r="G24" s="24" t="str">
        <f>IF($F24="","",INDEX('4k - 1. závod'!$A:$AB,$F24+5,INDEX('4k - Základní list'!$B:$B,MATCH($E24,'4k - Základní list'!$A:$A,0),1)))</f>
        <v/>
      </c>
      <c r="H24" s="144" t="str">
        <f>IF($F24="",IF(AA24&gt;0, POCET_DRUZSTEV, ""),INDEX('4k - 1. závod'!$A:$AB,$F24+5,INDEX('4k - Základní list'!$B:$B,MATCH($E24,'4k - Základní list'!$A:$A,0),1)+3))</f>
        <v/>
      </c>
      <c r="I24" s="332" t="str">
        <f>IF(F24="","",SUM(G24:G27))</f>
        <v/>
      </c>
      <c r="J24" s="332" t="str">
        <f>IF(AA24&gt;0,SUM(H24:H27), "")</f>
        <v/>
      </c>
      <c r="K24" s="341" t="str">
        <f>IF(AA24&gt;0,RANK(J24,J:J,1), "")</f>
        <v/>
      </c>
      <c r="L24" s="76" t="str">
        <f>IF(M24="","",INDEX(Soupisky!$H:$H,MATCH(M24,Soupisky!$I:$I,0)))</f>
        <v/>
      </c>
      <c r="M24" s="208" t="str">
        <f t="shared" si="0"/>
        <v/>
      </c>
      <c r="N24" s="198"/>
      <c r="O24" s="199" t="str">
        <f>IF(OR(ISNA(MATCH(W24,'4k - LOS'!$B$19:$B$30,0)),ISNA(MATCH(N24,'4k - LOS'!$C$18:$F$18,0))),"",INDEX('4k - LOS'!$C$19:$F$30,MATCH(W24,'4k - LOS'!$B$19:$B$30,0),MATCH(N24,'4k - LOS'!$C$18:$F$18,0)))</f>
        <v/>
      </c>
      <c r="P24" s="24" t="str">
        <f>IF($O24="","",INDEX('4k - 2. závod'!$A:$AB,$O24+5,INDEX('4k - Základní list'!$B:$B,MATCH($N24,'4k - Základní list'!$A:$A,0),1)))</f>
        <v/>
      </c>
      <c r="Q24" s="144" t="str">
        <f>IF($O24="",IF(AA24&gt;0, POCET_DRUZSTEV, ""),INDEX('4k - 2. závod'!$A:$AB,$O24+5,INDEX('4k - Základní list'!$B:$B,MATCH($N24,'4k - Základní list'!$A:$A,0),1)+3))</f>
        <v/>
      </c>
      <c r="R24" s="311" t="str">
        <f>IF(O24="","",SUM(P24:P27))</f>
        <v/>
      </c>
      <c r="S24" s="311" t="str">
        <f>IF(AA24&gt;0,SUM(Q24:Q27), "")</f>
        <v/>
      </c>
      <c r="T24" s="305" t="str">
        <f>IF(AA24&gt;0, RANK(S24,S:S,1), "")</f>
        <v/>
      </c>
      <c r="U24" s="126" t="str">
        <f t="shared" si="1"/>
        <v/>
      </c>
      <c r="V24" s="126" t="str">
        <f t="shared" si="2"/>
        <v/>
      </c>
      <c r="W24" s="127" t="str">
        <f>IF(ISBLANK(B24),"",B24)</f>
        <v>MO Kolín RIVE</v>
      </c>
      <c r="X24" s="308" t="str">
        <f>IF(O24="","",SUM(I24,R24))</f>
        <v/>
      </c>
      <c r="Y24" s="311" t="str">
        <f>IF(AA24&gt;0, SUM(S24,J24), "")</f>
        <v/>
      </c>
      <c r="Z24" s="305" t="str">
        <f>IF(AA24&gt;0,RANK(Y24,Y:Y,1), "")</f>
        <v/>
      </c>
      <c r="AA24" s="304">
        <f>IF(AND(D24="",D25="",D26="",D27=""), 0, 1)</f>
        <v>0</v>
      </c>
      <c r="AB24" s="95"/>
      <c r="AC24" s="95"/>
      <c r="AD24" s="95"/>
      <c r="AE24" s="98"/>
      <c r="AF24" s="95"/>
      <c r="AG24" s="98"/>
      <c r="AH24" s="95"/>
      <c r="AI24" s="98"/>
      <c r="AJ24" s="95"/>
      <c r="AK24" s="98"/>
      <c r="AL24" s="95"/>
      <c r="AM24" s="98"/>
      <c r="AN24" s="95"/>
      <c r="AO24" s="98"/>
      <c r="AP24" s="95"/>
      <c r="AQ24" s="98"/>
      <c r="AR24" s="95"/>
      <c r="AS24" s="98"/>
      <c r="AT24" s="95"/>
      <c r="AU24" s="98"/>
      <c r="AV24" s="95"/>
      <c r="AW24" s="98"/>
      <c r="AX24" s="95"/>
      <c r="AY24" s="98"/>
      <c r="AZ24" s="95"/>
      <c r="BA24" s="98"/>
      <c r="BB24" s="95"/>
      <c r="BC24" s="98"/>
      <c r="BR24" s="94" t="str">
        <f t="shared" si="3"/>
        <v/>
      </c>
      <c r="BS24" s="94" t="str">
        <f t="shared" si="4"/>
        <v/>
      </c>
    </row>
    <row r="25" spans="1:71" s="94" customFormat="1" ht="25.5" customHeight="1" x14ac:dyDescent="0.2">
      <c r="A25" s="336"/>
      <c r="B25" s="330"/>
      <c r="C25" s="77" t="str">
        <f>IF(D25="","",INDEX(Soupisky!$H:$H,MATCH(D25,Soupisky!$I:$I,0)))</f>
        <v/>
      </c>
      <c r="D25" s="200"/>
      <c r="E25" s="201"/>
      <c r="F25" s="202" t="str">
        <f>IF(OR(ISNA(MATCH(W25,'4k - LOS'!$B$4:$B$15,0)),ISNA(MATCH(E25,'4k - LOS'!$C$3:$F$3,0))),"",INDEX('4k - LOS'!$C$4:$F$15,MATCH(W25,'4k - LOS'!$B$4:$B$15,0),MATCH(E25,'4k - LOS'!$C$3:$F$3,0)))</f>
        <v/>
      </c>
      <c r="G25" s="25" t="str">
        <f>IF($F25="","",INDEX('4k - 1. závod'!$A:$AB,$F25+5,INDEX('4k - Základní list'!$B:$B,MATCH($E25,'4k - Základní list'!$A:$A,0),1)))</f>
        <v/>
      </c>
      <c r="H25" s="145" t="str">
        <f>IF($F25="",IF(AA24&gt;0, POCET_DRUZSTEV, ""),INDEX('4k - 1. závod'!$A:$AB,$F25+5,INDEX('4k - Základní list'!$B:$B,MATCH($E25,'4k - Základní list'!$A:$A,0),1)+3))</f>
        <v/>
      </c>
      <c r="I25" s="333"/>
      <c r="J25" s="333"/>
      <c r="K25" s="342"/>
      <c r="L25" s="77" t="str">
        <f>IF(M25="","",INDEX(Soupisky!$H:$H,MATCH(M25,Soupisky!$I:$I,0)))</f>
        <v/>
      </c>
      <c r="M25" s="200" t="str">
        <f t="shared" si="0"/>
        <v/>
      </c>
      <c r="N25" s="201"/>
      <c r="O25" s="202" t="str">
        <f>IF(OR(ISNA(MATCH(W25,'4k - LOS'!$B$19:$B$30,0)),ISNA(MATCH(N25,'4k - LOS'!$C$18:$F$18,0))),"",INDEX('4k - LOS'!$C$19:$F$30,MATCH(W25,'4k - LOS'!$B$19:$B$30,0),MATCH(N25,'4k - LOS'!$C$18:$F$18,0)))</f>
        <v/>
      </c>
      <c r="P25" s="25" t="str">
        <f>IF($O25="","",INDEX('4k - 2. závod'!$A:$AB,$O25+5,INDEX('4k - Základní list'!$B:$B,MATCH($N25,'4k - Základní list'!$A:$A,0),1)))</f>
        <v/>
      </c>
      <c r="Q25" s="145" t="str">
        <f>IF($O25="",IF(AA24&gt;0, POCET_DRUZSTEV, ""),INDEX('4k - 2. závod'!$A:$AB,$O25+5,INDEX('4k - Základní list'!$B:$B,MATCH($N25,'4k - Základní list'!$A:$A,0),1)+3))</f>
        <v/>
      </c>
      <c r="R25" s="312"/>
      <c r="S25" s="312"/>
      <c r="T25" s="306"/>
      <c r="U25" s="128" t="str">
        <f t="shared" si="1"/>
        <v/>
      </c>
      <c r="V25" s="128" t="str">
        <f t="shared" si="2"/>
        <v/>
      </c>
      <c r="W25" s="129" t="str">
        <f>IF(ISBLANK(B24),"",B24)</f>
        <v>MO Kolín RIVE</v>
      </c>
      <c r="X25" s="309"/>
      <c r="Y25" s="312"/>
      <c r="Z25" s="306"/>
      <c r="AA25" s="304"/>
      <c r="AB25" s="95"/>
      <c r="AC25" s="117"/>
      <c r="AD25" s="95"/>
      <c r="AE25" s="98"/>
      <c r="AF25" s="95"/>
      <c r="AG25" s="98"/>
      <c r="AH25" s="95"/>
      <c r="AI25" s="98"/>
      <c r="AJ25" s="95"/>
      <c r="AK25" s="98"/>
      <c r="AL25" s="95"/>
      <c r="AM25" s="98"/>
      <c r="AN25" s="95"/>
      <c r="AO25" s="98"/>
      <c r="AP25" s="95"/>
      <c r="AQ25" s="98"/>
      <c r="AR25" s="95"/>
      <c r="AS25" s="98"/>
      <c r="AT25" s="95"/>
      <c r="AU25" s="98"/>
      <c r="AV25" s="95"/>
      <c r="AW25" s="98"/>
      <c r="AX25" s="95"/>
      <c r="AY25" s="98"/>
      <c r="AZ25" s="95"/>
      <c r="BA25" s="98"/>
      <c r="BB25" s="95"/>
      <c r="BC25" s="98"/>
      <c r="BR25" s="94" t="str">
        <f t="shared" si="3"/>
        <v/>
      </c>
      <c r="BS25" s="94" t="str">
        <f t="shared" si="4"/>
        <v/>
      </c>
    </row>
    <row r="26" spans="1:71" s="94" customFormat="1" ht="25.5" customHeight="1" x14ac:dyDescent="0.2">
      <c r="A26" s="336"/>
      <c r="B26" s="330"/>
      <c r="C26" s="78" t="str">
        <f>IF(D26="","",INDEX(Soupisky!$H:$H,MATCH(D26,Soupisky!$I:$I,0)))</f>
        <v/>
      </c>
      <c r="D26" s="200"/>
      <c r="E26" s="203"/>
      <c r="F26" s="204" t="str">
        <f>IF(OR(ISNA(MATCH(W26,'4k - LOS'!$B$4:$B$15,0)),ISNA(MATCH(E26,'4k - LOS'!$C$3:$F$3,0))),"",INDEX('4k - LOS'!$C$4:$F$15,MATCH(W26,'4k - LOS'!$B$4:$B$15,0),MATCH(E26,'4k - LOS'!$C$3:$F$3,0)))</f>
        <v/>
      </c>
      <c r="G26" s="25" t="str">
        <f>IF($F26="","",INDEX('4k - 1. závod'!$A:$AB,$F26+5,INDEX('4k - Základní list'!$B:$B,MATCH($E26,'4k - Základní list'!$A:$A,0),1)))</f>
        <v/>
      </c>
      <c r="H26" s="145" t="str">
        <f>IF($F26="",IF(AA24&gt;0, POCET_DRUZSTEV, ""),INDEX('4k - 1. závod'!$A:$AB,$F26+5,INDEX('4k - Základní list'!$B:$B,MATCH($E26,'4k - Základní list'!$A:$A,0),1)+3))</f>
        <v/>
      </c>
      <c r="I26" s="333"/>
      <c r="J26" s="333"/>
      <c r="K26" s="342"/>
      <c r="L26" s="78" t="str">
        <f>IF(M26="","",INDEX(Soupisky!$H:$H,MATCH(M26,Soupisky!$I:$I,0)))</f>
        <v/>
      </c>
      <c r="M26" s="200" t="str">
        <f t="shared" si="0"/>
        <v/>
      </c>
      <c r="N26" s="203"/>
      <c r="O26" s="204" t="str">
        <f>IF(OR(ISNA(MATCH(W26,'4k - LOS'!$B$19:$B$30,0)),ISNA(MATCH(N26,'4k - LOS'!$C$18:$F$18,0))),"",INDEX('4k - LOS'!$C$19:$F$30,MATCH(W26,'4k - LOS'!$B$19:$B$30,0),MATCH(N26,'4k - LOS'!$C$18:$F$18,0)))</f>
        <v/>
      </c>
      <c r="P26" s="25" t="str">
        <f>IF($O26="","",INDEX('4k - 2. závod'!$A:$AB,$O26+5,INDEX('4k - Základní list'!$B:$B,MATCH($N26,'4k - Základní list'!$A:$A,0),1)))</f>
        <v/>
      </c>
      <c r="Q26" s="145" t="str">
        <f>IF($O26="",IF(AA24&gt;0, POCET_DRUZSTEV, ""),INDEX('4k - 2. závod'!$A:$AB,$O26+5,INDEX('4k - Základní list'!$B:$B,MATCH($N26,'4k - Základní list'!$A:$A,0),1)+3))</f>
        <v/>
      </c>
      <c r="R26" s="312"/>
      <c r="S26" s="312"/>
      <c r="T26" s="306"/>
      <c r="U26" s="128" t="str">
        <f t="shared" si="1"/>
        <v/>
      </c>
      <c r="V26" s="128" t="str">
        <f t="shared" si="2"/>
        <v/>
      </c>
      <c r="W26" s="129" t="str">
        <f>IF(ISBLANK(B24),"",B24)</f>
        <v>MO Kolín RIVE</v>
      </c>
      <c r="X26" s="309"/>
      <c r="Y26" s="312"/>
      <c r="Z26" s="306"/>
      <c r="AA26" s="304"/>
      <c r="AB26" s="95"/>
      <c r="AC26" s="95"/>
      <c r="AD26" s="95"/>
      <c r="AE26" s="98"/>
      <c r="AF26" s="95"/>
      <c r="AG26" s="98"/>
      <c r="AH26" s="95"/>
      <c r="AI26" s="98"/>
      <c r="AJ26" s="95"/>
      <c r="AK26" s="98"/>
      <c r="AL26" s="95"/>
      <c r="AM26" s="98"/>
      <c r="AN26" s="95"/>
      <c r="AO26" s="98"/>
      <c r="AP26" s="95"/>
      <c r="AQ26" s="98"/>
      <c r="AR26" s="95"/>
      <c r="AS26" s="98"/>
      <c r="AT26" s="95"/>
      <c r="AU26" s="98"/>
      <c r="AV26" s="95"/>
      <c r="AW26" s="98"/>
      <c r="AX26" s="95"/>
      <c r="AY26" s="98"/>
      <c r="AZ26" s="95"/>
      <c r="BA26" s="98"/>
      <c r="BB26" s="95"/>
      <c r="BC26" s="98"/>
      <c r="BR26" s="94" t="str">
        <f t="shared" si="3"/>
        <v/>
      </c>
      <c r="BS26" s="94" t="str">
        <f t="shared" si="4"/>
        <v/>
      </c>
    </row>
    <row r="27" spans="1:71" s="94" customFormat="1" ht="25.5" customHeight="1" thickBot="1" x14ac:dyDescent="0.25">
      <c r="A27" s="337"/>
      <c r="B27" s="331"/>
      <c r="C27" s="79" t="str">
        <f>IF(D27="","",INDEX(Soupisky!$H:$H,MATCH(D27,Soupisky!$I:$I,0)))</f>
        <v/>
      </c>
      <c r="D27" s="205"/>
      <c r="E27" s="206"/>
      <c r="F27" s="207" t="str">
        <f>IF(OR(ISNA(MATCH(W27,'4k - LOS'!$B$4:$B$15,0)),ISNA(MATCH(E27,'4k - LOS'!$C$3:$F$3,0))),"",INDEX('4k - LOS'!$C$4:$F$15,MATCH(W27,'4k - LOS'!$B$4:$B$15,0),MATCH(E27,'4k - LOS'!$C$3:$F$3,0)))</f>
        <v/>
      </c>
      <c r="G27" s="26" t="str">
        <f>IF($F27="","",INDEX('4k - 1. závod'!$A:$AB,$F27+5,INDEX('4k - Základní list'!$B:$B,MATCH($E27,'4k - Základní list'!$A:$A,0),1)))</f>
        <v/>
      </c>
      <c r="H27" s="146" t="str">
        <f>IF($F27="",IF(AA24&gt;0, POCET_DRUZSTEV, ""),INDEX('4k - 1. závod'!$A:$AB,$F27+5,INDEX('4k - Základní list'!$B:$B,MATCH($E27,'4k - Základní list'!$A:$A,0),1)+3))</f>
        <v/>
      </c>
      <c r="I27" s="334"/>
      <c r="J27" s="334"/>
      <c r="K27" s="343"/>
      <c r="L27" s="79" t="str">
        <f>IF(M27="","",INDEX(Soupisky!$H:$H,MATCH(M27,Soupisky!$I:$I,0)))</f>
        <v/>
      </c>
      <c r="M27" s="205" t="str">
        <f t="shared" si="0"/>
        <v/>
      </c>
      <c r="N27" s="206"/>
      <c r="O27" s="207" t="str">
        <f>IF(OR(ISNA(MATCH(W27,'4k - LOS'!$B$19:$B$30,0)),ISNA(MATCH(N27,'4k - LOS'!$C$18:$F$18,0))),"",INDEX('4k - LOS'!$C$19:$F$30,MATCH(W27,'4k - LOS'!$B$19:$B$30,0),MATCH(N27,'4k - LOS'!$C$18:$F$18,0)))</f>
        <v/>
      </c>
      <c r="P27" s="26" t="str">
        <f>IF($O27="","",INDEX('4k - 2. závod'!$A:$AB,$O27+5,INDEX('4k - Základní list'!$B:$B,MATCH($N27,'4k - Základní list'!$A:$A,0),1)))</f>
        <v/>
      </c>
      <c r="Q27" s="146" t="str">
        <f>IF($O27="",IF(AA24&gt;0, POCET_DRUZSTEV, ""),INDEX('4k - 2. závod'!$A:$AB,$O27+5,INDEX('4k - Základní list'!$B:$B,MATCH($N27,'4k - Základní list'!$A:$A,0),1)+3))</f>
        <v/>
      </c>
      <c r="R27" s="313"/>
      <c r="S27" s="313"/>
      <c r="T27" s="307"/>
      <c r="U27" s="130" t="str">
        <f t="shared" si="1"/>
        <v/>
      </c>
      <c r="V27" s="130" t="str">
        <f t="shared" si="2"/>
        <v/>
      </c>
      <c r="W27" s="131" t="str">
        <f>IF(ISBLANK(B24),"",B24)</f>
        <v>MO Kolín RIVE</v>
      </c>
      <c r="X27" s="310"/>
      <c r="Y27" s="313"/>
      <c r="Z27" s="307"/>
      <c r="AA27" s="304"/>
      <c r="AB27" s="95"/>
      <c r="AC27" s="95"/>
      <c r="AD27" s="95"/>
      <c r="AE27" s="98"/>
      <c r="AF27" s="95"/>
      <c r="AG27" s="98"/>
      <c r="AH27" s="95"/>
      <c r="AI27" s="98"/>
      <c r="AJ27" s="95"/>
      <c r="AK27" s="98"/>
      <c r="AL27" s="95"/>
      <c r="AM27" s="98"/>
      <c r="AN27" s="95"/>
      <c r="AO27" s="98"/>
      <c r="AP27" s="95"/>
      <c r="AQ27" s="98"/>
      <c r="AR27" s="95"/>
      <c r="AS27" s="98"/>
      <c r="AT27" s="95"/>
      <c r="AU27" s="98"/>
      <c r="AV27" s="95"/>
      <c r="AW27" s="98"/>
      <c r="AX27" s="95"/>
      <c r="AY27" s="98"/>
      <c r="AZ27" s="95"/>
      <c r="BA27" s="98"/>
      <c r="BB27" s="95"/>
      <c r="BC27" s="98"/>
      <c r="BR27" s="94" t="str">
        <f t="shared" si="3"/>
        <v/>
      </c>
      <c r="BS27" s="94" t="str">
        <f t="shared" si="4"/>
        <v/>
      </c>
    </row>
    <row r="28" spans="1:71" s="94" customFormat="1" ht="25.5" customHeight="1" x14ac:dyDescent="0.2">
      <c r="A28" s="335" t="str">
        <f>IF(INDEX('4k - LOS'!$H$4:$H$15,MATCH(B28,'4k - LOS'!$I$4:$I$15,0),)=0,"",INDEX('4k - LOS'!$H$4:$H$15,MATCH(B28,'4k - LOS'!$I$4:$I$15,0),))</f>
        <v/>
      </c>
      <c r="B28" s="387" t="str">
        <f>Soupisky!$M9</f>
        <v>ČRS MIVARDI CZ Mohelnice</v>
      </c>
      <c r="C28" s="76" t="str">
        <f>IF(D28="","",INDEX(Soupisky!$H:$H,MATCH(D28,Soupisky!$I:$I,0)))</f>
        <v/>
      </c>
      <c r="D28" s="208"/>
      <c r="E28" s="198"/>
      <c r="F28" s="199" t="str">
        <f>IF(OR(ISNA(MATCH(W28,'4k - LOS'!$B$4:$B$15,0)),ISNA(MATCH(E28,'4k - LOS'!$C$3:$F$3,0))),"",INDEX('4k - LOS'!$C$4:$F$15,MATCH(W28,'4k - LOS'!$B$4:$B$15,0),MATCH(E28,'4k - LOS'!$C$3:$F$3,0)))</f>
        <v/>
      </c>
      <c r="G28" s="24" t="str">
        <f>IF($F28="","",INDEX('4k - 1. závod'!$A:$AB,$F28+5,INDEX('4k - Základní list'!$B:$B,MATCH($E28,'4k - Základní list'!$A:$A,0),1)))</f>
        <v/>
      </c>
      <c r="H28" s="144" t="str">
        <f>IF($F28="",IF(AA28&gt;0, POCET_DRUZSTEV, ""),INDEX('4k - 1. závod'!$A:$AB,$F28+5,INDEX('4k - Základní list'!$B:$B,MATCH($E28,'4k - Základní list'!$A:$A,0),1)+3))</f>
        <v/>
      </c>
      <c r="I28" s="332" t="str">
        <f>IF(F28="","",SUM(G28:G31))</f>
        <v/>
      </c>
      <c r="J28" s="332" t="str">
        <f>IF(AA28&gt;0,SUM(H28:H31), "")</f>
        <v/>
      </c>
      <c r="K28" s="341" t="str">
        <f>IF(AA28&gt;0,RANK(J28,J:J,1), "")</f>
        <v/>
      </c>
      <c r="L28" s="76" t="str">
        <f>IF(M28="","",INDEX(Soupisky!$H:$H,MATCH(M28,Soupisky!$I:$I,0)))</f>
        <v/>
      </c>
      <c r="M28" s="208" t="str">
        <f t="shared" si="0"/>
        <v/>
      </c>
      <c r="N28" s="198"/>
      <c r="O28" s="199" t="str">
        <f>IF(OR(ISNA(MATCH(W28,'4k - LOS'!$B$19:$B$30,0)),ISNA(MATCH(N28,'4k - LOS'!$C$18:$F$18,0))),"",INDEX('4k - LOS'!$C$19:$F$30,MATCH(W28,'4k - LOS'!$B$19:$B$30,0),MATCH(N28,'4k - LOS'!$C$18:$F$18,0)))</f>
        <v/>
      </c>
      <c r="P28" s="24" t="str">
        <f>IF($O28="","",INDEX('4k - 2. závod'!$A:$AB,$O28+5,INDEX('4k - Základní list'!$B:$B,MATCH($N28,'4k - Základní list'!$A:$A,0),1)))</f>
        <v/>
      </c>
      <c r="Q28" s="144" t="str">
        <f>IF($O28="",IF(AA28&gt;0, POCET_DRUZSTEV, ""),INDEX('4k - 2. závod'!$A:$AB,$O28+5,INDEX('4k - Základní list'!$B:$B,MATCH($N28,'4k - Základní list'!$A:$A,0),1)+3))</f>
        <v/>
      </c>
      <c r="R28" s="311" t="str">
        <f>IF(O28="","",SUM(P28:P31))</f>
        <v/>
      </c>
      <c r="S28" s="311" t="str">
        <f>IF(AA28&gt;0,SUM(Q28:Q31), "")</f>
        <v/>
      </c>
      <c r="T28" s="305" t="str">
        <f>IF(AA28&gt;0, RANK(S28,S:S,1), "")</f>
        <v/>
      </c>
      <c r="U28" s="126" t="str">
        <f t="shared" si="1"/>
        <v/>
      </c>
      <c r="V28" s="126" t="str">
        <f t="shared" si="2"/>
        <v/>
      </c>
      <c r="W28" s="127" t="str">
        <f>IF(ISBLANK(B28),"",B28)</f>
        <v>ČRS MIVARDI CZ Mohelnice</v>
      </c>
      <c r="X28" s="308" t="str">
        <f>IF(O28="","",SUM(I28,R28))</f>
        <v/>
      </c>
      <c r="Y28" s="311" t="str">
        <f>IF(AA28&gt;0, SUM(S28,J28), "")</f>
        <v/>
      </c>
      <c r="Z28" s="305" t="str">
        <f>IF(AA28&gt;0,RANK(Y28,Y:Y,1), "")</f>
        <v/>
      </c>
      <c r="AA28" s="304">
        <f>IF(AND(D28="",D29="",D30="",D31=""), 0, 1)</f>
        <v>0</v>
      </c>
      <c r="AB28" s="99"/>
      <c r="AC28" s="99"/>
      <c r="AD28" s="99"/>
      <c r="AE28" s="86"/>
      <c r="AF28" s="99"/>
      <c r="AG28" s="86"/>
      <c r="AH28" s="99"/>
      <c r="AI28" s="86"/>
      <c r="AJ28" s="99"/>
      <c r="AK28" s="86"/>
      <c r="AL28" s="99"/>
      <c r="AM28" s="86"/>
      <c r="AN28" s="99"/>
      <c r="AO28" s="86"/>
      <c r="AP28" s="99"/>
      <c r="AQ28" s="86"/>
      <c r="AR28" s="99"/>
      <c r="AS28" s="86"/>
      <c r="AT28" s="99"/>
      <c r="AU28" s="86"/>
      <c r="AV28" s="99"/>
      <c r="AW28" s="86"/>
      <c r="AX28" s="99"/>
      <c r="AY28" s="86"/>
      <c r="AZ28" s="99"/>
      <c r="BA28" s="86"/>
      <c r="BB28" s="99"/>
      <c r="BC28" s="86"/>
      <c r="BR28" s="94" t="str">
        <f t="shared" si="3"/>
        <v/>
      </c>
      <c r="BS28" s="94" t="str">
        <f t="shared" si="4"/>
        <v/>
      </c>
    </row>
    <row r="29" spans="1:71" s="94" customFormat="1" ht="25.5" customHeight="1" x14ac:dyDescent="0.2">
      <c r="A29" s="336"/>
      <c r="B29" s="330"/>
      <c r="C29" s="77" t="str">
        <f>IF(D29="","",INDEX(Soupisky!$H:$H,MATCH(D29,Soupisky!$I:$I,0)))</f>
        <v/>
      </c>
      <c r="D29" s="200"/>
      <c r="E29" s="201"/>
      <c r="F29" s="202" t="str">
        <f>IF(OR(ISNA(MATCH(W29,'4k - LOS'!$B$4:$B$15,0)),ISNA(MATCH(E29,'4k - LOS'!$C$3:$F$3,0))),"",INDEX('4k - LOS'!$C$4:$F$15,MATCH(W29,'4k - LOS'!$B$4:$B$15,0),MATCH(E29,'4k - LOS'!$C$3:$F$3,0)))</f>
        <v/>
      </c>
      <c r="G29" s="25" t="str">
        <f>IF($F29="","",INDEX('4k - 1. závod'!$A:$AB,$F29+5,INDEX('4k - Základní list'!$B:$B,MATCH($E29,'4k - Základní list'!$A:$A,0),1)))</f>
        <v/>
      </c>
      <c r="H29" s="145" t="str">
        <f>IF($F29="",IF(AA28&gt;0, POCET_DRUZSTEV, ""),INDEX('4k - 1. závod'!$A:$AB,$F29+5,INDEX('4k - Základní list'!$B:$B,MATCH($E29,'4k - Základní list'!$A:$A,0),1)+3))</f>
        <v/>
      </c>
      <c r="I29" s="333"/>
      <c r="J29" s="333"/>
      <c r="K29" s="342"/>
      <c r="L29" s="77" t="str">
        <f>IF(M29="","",INDEX(Soupisky!$H:$H,MATCH(M29,Soupisky!$I:$I,0)))</f>
        <v/>
      </c>
      <c r="M29" s="200" t="str">
        <f t="shared" si="0"/>
        <v/>
      </c>
      <c r="N29" s="201"/>
      <c r="O29" s="202" t="str">
        <f>IF(OR(ISNA(MATCH(W29,'4k - LOS'!$B$19:$B$30,0)),ISNA(MATCH(N29,'4k - LOS'!$C$18:$F$18,0))),"",INDEX('4k - LOS'!$C$19:$F$30,MATCH(W29,'4k - LOS'!$B$19:$B$30,0),MATCH(N29,'4k - LOS'!$C$18:$F$18,0)))</f>
        <v/>
      </c>
      <c r="P29" s="25" t="str">
        <f>IF($O29="","",INDEX('4k - 2. závod'!$A:$AB,$O29+5,INDEX('4k - Základní list'!$B:$B,MATCH($N29,'4k - Základní list'!$A:$A,0),1)))</f>
        <v/>
      </c>
      <c r="Q29" s="145" t="str">
        <f>IF($O29="",IF(AA28&gt;0, POCET_DRUZSTEV, ""),INDEX('4k - 2. závod'!$A:$AB,$O29+5,INDEX('4k - Základní list'!$B:$B,MATCH($N29,'4k - Základní list'!$A:$A,0),1)+3))</f>
        <v/>
      </c>
      <c r="R29" s="312"/>
      <c r="S29" s="312"/>
      <c r="T29" s="306"/>
      <c r="U29" s="128" t="str">
        <f t="shared" si="1"/>
        <v/>
      </c>
      <c r="V29" s="128" t="str">
        <f t="shared" si="2"/>
        <v/>
      </c>
      <c r="W29" s="129" t="str">
        <f>IF(ISBLANK(B28),"",B28)</f>
        <v>ČRS MIVARDI CZ Mohelnice</v>
      </c>
      <c r="X29" s="309"/>
      <c r="Y29" s="312"/>
      <c r="Z29" s="306"/>
      <c r="AA29" s="304"/>
      <c r="AB29" s="99"/>
      <c r="AC29" s="99"/>
      <c r="AD29" s="99"/>
      <c r="AE29" s="86"/>
      <c r="AF29" s="99"/>
      <c r="AG29" s="86"/>
      <c r="AH29" s="99"/>
      <c r="AI29" s="86"/>
      <c r="AJ29" s="99"/>
      <c r="AK29" s="86"/>
      <c r="AL29" s="99"/>
      <c r="AM29" s="86"/>
      <c r="AN29" s="99"/>
      <c r="AO29" s="86"/>
      <c r="AP29" s="99"/>
      <c r="AQ29" s="86"/>
      <c r="AR29" s="99"/>
      <c r="AS29" s="86"/>
      <c r="AT29" s="99"/>
      <c r="AU29" s="86"/>
      <c r="AV29" s="99"/>
      <c r="AW29" s="86"/>
      <c r="AX29" s="99"/>
      <c r="AY29" s="86"/>
      <c r="AZ29" s="99"/>
      <c r="BA29" s="86"/>
      <c r="BB29" s="99"/>
      <c r="BC29" s="86"/>
      <c r="BR29" s="94" t="str">
        <f t="shared" si="3"/>
        <v/>
      </c>
      <c r="BS29" s="94" t="str">
        <f t="shared" si="4"/>
        <v/>
      </c>
    </row>
    <row r="30" spans="1:71" s="94" customFormat="1" ht="25.5" customHeight="1" x14ac:dyDescent="0.2">
      <c r="A30" s="336"/>
      <c r="B30" s="330"/>
      <c r="C30" s="78" t="str">
        <f>IF(D30="","",INDEX(Soupisky!$H:$H,MATCH(D30,Soupisky!$I:$I,0)))</f>
        <v/>
      </c>
      <c r="D30" s="200"/>
      <c r="E30" s="203"/>
      <c r="F30" s="204" t="str">
        <f>IF(OR(ISNA(MATCH(W30,'4k - LOS'!$B$4:$B$15,0)),ISNA(MATCH(E30,'4k - LOS'!$C$3:$F$3,0))),"",INDEX('4k - LOS'!$C$4:$F$15,MATCH(W30,'4k - LOS'!$B$4:$B$15,0),MATCH(E30,'4k - LOS'!$C$3:$F$3,0)))</f>
        <v/>
      </c>
      <c r="G30" s="25" t="str">
        <f>IF($F30="","",INDEX('4k - 1. závod'!$A:$AB,$F30+5,INDEX('4k - Základní list'!$B:$B,MATCH($E30,'4k - Základní list'!$A:$A,0),1)))</f>
        <v/>
      </c>
      <c r="H30" s="145" t="str">
        <f>IF($F30="",IF(AA28&gt;0, POCET_DRUZSTEV, ""),INDEX('4k - 1. závod'!$A:$AB,$F30+5,INDEX('4k - Základní list'!$B:$B,MATCH($E30,'4k - Základní list'!$A:$A,0),1)+3))</f>
        <v/>
      </c>
      <c r="I30" s="333"/>
      <c r="J30" s="333"/>
      <c r="K30" s="342"/>
      <c r="L30" s="78" t="str">
        <f>IF(M30="","",INDEX(Soupisky!$H:$H,MATCH(M30,Soupisky!$I:$I,0)))</f>
        <v/>
      </c>
      <c r="M30" s="200" t="str">
        <f t="shared" si="0"/>
        <v/>
      </c>
      <c r="N30" s="203"/>
      <c r="O30" s="204" t="str">
        <f>IF(OR(ISNA(MATCH(W30,'4k - LOS'!$B$19:$B$30,0)),ISNA(MATCH(N30,'4k - LOS'!$C$18:$F$18,0))),"",INDEX('4k - LOS'!$C$19:$F$30,MATCH(W30,'4k - LOS'!$B$19:$B$30,0),MATCH(N30,'4k - LOS'!$C$18:$F$18,0)))</f>
        <v/>
      </c>
      <c r="P30" s="25" t="str">
        <f>IF($O30="","",INDEX('4k - 2. závod'!$A:$AB,$O30+5,INDEX('4k - Základní list'!$B:$B,MATCH($N30,'4k - Základní list'!$A:$A,0),1)))</f>
        <v/>
      </c>
      <c r="Q30" s="145" t="str">
        <f>IF($O30="",IF(AA28&gt;0, POCET_DRUZSTEV, ""),INDEX('4k - 2. závod'!$A:$AB,$O30+5,INDEX('4k - Základní list'!$B:$B,MATCH($N30,'4k - Základní list'!$A:$A,0),1)+3))</f>
        <v/>
      </c>
      <c r="R30" s="312"/>
      <c r="S30" s="312"/>
      <c r="T30" s="306"/>
      <c r="U30" s="128" t="str">
        <f t="shared" si="1"/>
        <v/>
      </c>
      <c r="V30" s="128" t="str">
        <f t="shared" si="2"/>
        <v/>
      </c>
      <c r="W30" s="129" t="str">
        <f>IF(ISBLANK(B28),"",B28)</f>
        <v>ČRS MIVARDI CZ Mohelnice</v>
      </c>
      <c r="X30" s="309"/>
      <c r="Y30" s="312"/>
      <c r="Z30" s="306"/>
      <c r="AA30" s="304"/>
      <c r="AB30" s="99"/>
      <c r="AC30" s="99"/>
      <c r="AD30" s="99"/>
      <c r="AE30" s="86"/>
      <c r="AF30" s="99"/>
      <c r="AG30" s="86"/>
      <c r="AH30" s="99"/>
      <c r="AI30" s="86"/>
      <c r="AJ30" s="99"/>
      <c r="AK30" s="86"/>
      <c r="AL30" s="99"/>
      <c r="AM30" s="86"/>
      <c r="AN30" s="99"/>
      <c r="AO30" s="86"/>
      <c r="AP30" s="99"/>
      <c r="AQ30" s="86"/>
      <c r="AR30" s="99"/>
      <c r="AS30" s="86"/>
      <c r="AT30" s="99"/>
      <c r="AU30" s="86"/>
      <c r="AV30" s="99"/>
      <c r="AW30" s="86"/>
      <c r="AX30" s="99"/>
      <c r="AY30" s="86"/>
      <c r="AZ30" s="99"/>
      <c r="BA30" s="86"/>
      <c r="BB30" s="99"/>
      <c r="BC30" s="86"/>
      <c r="BR30" s="94" t="str">
        <f t="shared" si="3"/>
        <v/>
      </c>
      <c r="BS30" s="94" t="str">
        <f t="shared" si="4"/>
        <v/>
      </c>
    </row>
    <row r="31" spans="1:71" s="94" customFormat="1" ht="25.5" customHeight="1" thickBot="1" x14ac:dyDescent="0.25">
      <c r="A31" s="337"/>
      <c r="B31" s="331"/>
      <c r="C31" s="79" t="str">
        <f>IF(D31="","",INDEX(Soupisky!$H:$H,MATCH(D31,Soupisky!$I:$I,0)))</f>
        <v/>
      </c>
      <c r="D31" s="205"/>
      <c r="E31" s="206"/>
      <c r="F31" s="207" t="str">
        <f>IF(OR(ISNA(MATCH(W31,'4k - LOS'!$B$4:$B$15,0)),ISNA(MATCH(E31,'4k - LOS'!$C$3:$F$3,0))),"",INDEX('4k - LOS'!$C$4:$F$15,MATCH(W31,'4k - LOS'!$B$4:$B$15,0),MATCH(E31,'4k - LOS'!$C$3:$F$3,0)))</f>
        <v/>
      </c>
      <c r="G31" s="26" t="str">
        <f>IF($F31="","",INDEX('4k - 1. závod'!$A:$AB,$F31+5,INDEX('4k - Základní list'!$B:$B,MATCH($E31,'4k - Základní list'!$A:$A,0),1)))</f>
        <v/>
      </c>
      <c r="H31" s="146" t="str">
        <f>IF($F31="",IF(AA28&gt;0, POCET_DRUZSTEV, ""),INDEX('4k - 1. závod'!$A:$AB,$F31+5,INDEX('4k - Základní list'!$B:$B,MATCH($E31,'4k - Základní list'!$A:$A,0),1)+3))</f>
        <v/>
      </c>
      <c r="I31" s="334"/>
      <c r="J31" s="334"/>
      <c r="K31" s="343"/>
      <c r="L31" s="79" t="str">
        <f>IF(M31="","",INDEX(Soupisky!$H:$H,MATCH(M31,Soupisky!$I:$I,0)))</f>
        <v/>
      </c>
      <c r="M31" s="205" t="str">
        <f t="shared" si="0"/>
        <v/>
      </c>
      <c r="N31" s="206"/>
      <c r="O31" s="207" t="str">
        <f>IF(OR(ISNA(MATCH(W31,'4k - LOS'!$B$19:$B$30,0)),ISNA(MATCH(N31,'4k - LOS'!$C$18:$F$18,0))),"",INDEX('4k - LOS'!$C$19:$F$30,MATCH(W31,'4k - LOS'!$B$19:$B$30,0),MATCH(N31,'4k - LOS'!$C$18:$F$18,0)))</f>
        <v/>
      </c>
      <c r="P31" s="26" t="str">
        <f>IF($O31="","",INDEX('4k - 2. závod'!$A:$AB,$O31+5,INDEX('4k - Základní list'!$B:$B,MATCH($N31,'4k - Základní list'!$A:$A,0),1)))</f>
        <v/>
      </c>
      <c r="Q31" s="146" t="str">
        <f>IF($O31="",IF(AA28&gt;0, POCET_DRUZSTEV, ""),INDEX('4k - 2. závod'!$A:$AB,$O31+5,INDEX('4k - Základní list'!$B:$B,MATCH($N31,'4k - Základní list'!$A:$A,0),1)+3))</f>
        <v/>
      </c>
      <c r="R31" s="313"/>
      <c r="S31" s="313"/>
      <c r="T31" s="307"/>
      <c r="U31" s="130" t="str">
        <f t="shared" si="1"/>
        <v/>
      </c>
      <c r="V31" s="130" t="str">
        <f t="shared" si="2"/>
        <v/>
      </c>
      <c r="W31" s="131" t="str">
        <f>IF(ISBLANK(B28),"",B28)</f>
        <v>ČRS MIVARDI CZ Mohelnice</v>
      </c>
      <c r="X31" s="310"/>
      <c r="Y31" s="313"/>
      <c r="Z31" s="307"/>
      <c r="AA31" s="304"/>
      <c r="AB31" s="99"/>
      <c r="AC31" s="99"/>
      <c r="AD31" s="99"/>
      <c r="AE31" s="86"/>
      <c r="AF31" s="99"/>
      <c r="AG31" s="86"/>
      <c r="AH31" s="99"/>
      <c r="AI31" s="86"/>
      <c r="AJ31" s="99"/>
      <c r="AK31" s="86"/>
      <c r="AL31" s="99"/>
      <c r="AM31" s="86"/>
      <c r="AN31" s="99"/>
      <c r="AO31" s="86"/>
      <c r="AP31" s="99"/>
      <c r="AQ31" s="86"/>
      <c r="AR31" s="99"/>
      <c r="AS31" s="86"/>
      <c r="AT31" s="99"/>
      <c r="AU31" s="86"/>
      <c r="AV31" s="99"/>
      <c r="AW31" s="86"/>
      <c r="AX31" s="99"/>
      <c r="AY31" s="86"/>
      <c r="AZ31" s="99"/>
      <c r="BA31" s="86"/>
      <c r="BB31" s="99"/>
      <c r="BC31" s="86"/>
      <c r="BR31" s="94" t="str">
        <f t="shared" si="3"/>
        <v/>
      </c>
      <c r="BS31" s="94" t="str">
        <f t="shared" si="4"/>
        <v/>
      </c>
    </row>
    <row r="32" spans="1:71" s="94" customFormat="1" ht="25.5" customHeight="1" x14ac:dyDescent="0.2">
      <c r="A32" s="335" t="str">
        <f>IF(INDEX('4k - LOS'!$H$4:$H$15,MATCH(B32,'4k - LOS'!$I$4:$I$15,0),)=0,"",INDEX('4k - LOS'!$H$4:$H$15,MATCH(B32,'4k - LOS'!$I$4:$I$15,0),))</f>
        <v/>
      </c>
      <c r="B32" s="387" t="str">
        <f>Soupisky!$M10</f>
        <v>RSK LIPANI MIVARDI Třebechovice pod Orebem</v>
      </c>
      <c r="C32" s="76" t="str">
        <f>IF(D32="","",INDEX(Soupisky!$H:$H,MATCH(D32,Soupisky!$I:$I,0)))</f>
        <v/>
      </c>
      <c r="D32" s="208"/>
      <c r="E32" s="198"/>
      <c r="F32" s="199" t="str">
        <f>IF(OR(ISNA(MATCH(W32,'4k - LOS'!$B$4:$B$15,0)),ISNA(MATCH(E32,'4k - LOS'!$C$3:$F$3,0))),"",INDEX('4k - LOS'!$C$4:$F$15,MATCH(W32,'4k - LOS'!$B$4:$B$15,0),MATCH(E32,'4k - LOS'!$C$3:$F$3,0)))</f>
        <v/>
      </c>
      <c r="G32" s="24" t="str">
        <f>IF($F32="","",INDEX('4k - 1. závod'!$A:$AB,$F32+5,INDEX('4k - Základní list'!$B:$B,MATCH($E32,'4k - Základní list'!$A:$A,0),1)))</f>
        <v/>
      </c>
      <c r="H32" s="144" t="str">
        <f>IF($F32="",IF(AA32&gt;0, POCET_DRUZSTEV, ""),INDEX('4k - 1. závod'!$A:$AB,$F32+5,INDEX('4k - Základní list'!$B:$B,MATCH($E32,'4k - Základní list'!$A:$A,0),1)+3))</f>
        <v/>
      </c>
      <c r="I32" s="332" t="str">
        <f>IF(F32="","",SUM(G32:G35))</f>
        <v/>
      </c>
      <c r="J32" s="332" t="str">
        <f>IF(AA32&gt;0,SUM(H32:H35), "")</f>
        <v/>
      </c>
      <c r="K32" s="341" t="str">
        <f>IF(AA32&gt;0,RANK(J32,J:J,1), "")</f>
        <v/>
      </c>
      <c r="L32" s="76" t="str">
        <f>IF(M32="","",INDEX(Soupisky!$H:$H,MATCH(M32,Soupisky!$I:$I,0)))</f>
        <v/>
      </c>
      <c r="M32" s="208" t="str">
        <f t="shared" si="0"/>
        <v/>
      </c>
      <c r="N32" s="198"/>
      <c r="O32" s="199" t="str">
        <f>IF(OR(ISNA(MATCH(W32,'4k - LOS'!$B$19:$B$30,0)),ISNA(MATCH(N32,'4k - LOS'!$C$18:$F$18,0))),"",INDEX('4k - LOS'!$C$19:$F$30,MATCH(W32,'4k - LOS'!$B$19:$B$30,0),MATCH(N32,'4k - LOS'!$C$18:$F$18,0)))</f>
        <v/>
      </c>
      <c r="P32" s="24" t="str">
        <f>IF($O32="","",INDEX('4k - 2. závod'!$A:$AB,$O32+5,INDEX('4k - Základní list'!$B:$B,MATCH($N32,'4k - Základní list'!$A:$A,0),1)))</f>
        <v/>
      </c>
      <c r="Q32" s="144" t="str">
        <f>IF($O32="",IF(AA32&gt;0, POCET_DRUZSTEV, ""),INDEX('4k - 2. závod'!$A:$AB,$O32+5,INDEX('4k - Základní list'!$B:$B,MATCH($N32,'4k - Základní list'!$A:$A,0),1)+3))</f>
        <v/>
      </c>
      <c r="R32" s="311" t="str">
        <f>IF(O32="","",SUM(P32:P35))</f>
        <v/>
      </c>
      <c r="S32" s="311" t="str">
        <f>IF(AA32&gt;0,SUM(Q32:Q35), "")</f>
        <v/>
      </c>
      <c r="T32" s="305" t="str">
        <f>IF(AA32&gt;0, RANK(S32,S:S,1), "")</f>
        <v/>
      </c>
      <c r="U32" s="126" t="str">
        <f t="shared" si="1"/>
        <v/>
      </c>
      <c r="V32" s="126" t="str">
        <f t="shared" si="2"/>
        <v/>
      </c>
      <c r="W32" s="127" t="str">
        <f>IF(ISBLANK(B32),"",B32)</f>
        <v>RSK LIPANI MIVARDI Třebechovice pod Orebem</v>
      </c>
      <c r="X32" s="308" t="str">
        <f>IF(O32="","",SUM(I32,R32))</f>
        <v/>
      </c>
      <c r="Y32" s="311" t="str">
        <f>IF(AA32&gt;0, SUM(S32,J32), "")</f>
        <v/>
      </c>
      <c r="Z32" s="305" t="str">
        <f>IF(AA32&gt;0,RANK(Y32,Y:Y,1), "")</f>
        <v/>
      </c>
      <c r="AA32" s="304">
        <f>IF(AND(D32="",D33="",D34="",D35=""), 0, 1)</f>
        <v>0</v>
      </c>
      <c r="AB32" s="95"/>
      <c r="AC32" s="95"/>
      <c r="AD32" s="95"/>
      <c r="AE32" s="96"/>
      <c r="AF32" s="95"/>
      <c r="AG32" s="96"/>
      <c r="AH32" s="95"/>
      <c r="AI32" s="96"/>
      <c r="AJ32" s="95"/>
      <c r="AK32" s="96"/>
      <c r="AL32" s="95"/>
      <c r="AM32" s="96"/>
      <c r="AN32" s="95"/>
      <c r="AO32" s="96"/>
      <c r="AP32" s="95"/>
      <c r="AQ32" s="96"/>
      <c r="AR32" s="95"/>
      <c r="AS32" s="96"/>
      <c r="AT32" s="95"/>
      <c r="AU32" s="96"/>
      <c r="AV32" s="95"/>
      <c r="AW32" s="96"/>
      <c r="AX32" s="95"/>
      <c r="AY32" s="96"/>
      <c r="AZ32" s="95"/>
      <c r="BA32" s="96"/>
      <c r="BB32" s="95"/>
      <c r="BC32" s="96"/>
      <c r="BR32" s="94" t="str">
        <f t="shared" si="3"/>
        <v/>
      </c>
      <c r="BS32" s="94" t="str">
        <f t="shared" si="4"/>
        <v/>
      </c>
    </row>
    <row r="33" spans="1:71" s="94" customFormat="1" ht="25.5" customHeight="1" x14ac:dyDescent="0.2">
      <c r="A33" s="336"/>
      <c r="B33" s="330"/>
      <c r="C33" s="77" t="str">
        <f>IF(D33="","",INDEX(Soupisky!$H:$H,MATCH(D33,Soupisky!$I:$I,0)))</f>
        <v/>
      </c>
      <c r="D33" s="200"/>
      <c r="E33" s="201"/>
      <c r="F33" s="202" t="str">
        <f>IF(OR(ISNA(MATCH(W33,'4k - LOS'!$B$4:$B$15,0)),ISNA(MATCH(E33,'4k - LOS'!$C$3:$F$3,0))),"",INDEX('4k - LOS'!$C$4:$F$15,MATCH(W33,'4k - LOS'!$B$4:$B$15,0),MATCH(E33,'4k - LOS'!$C$3:$F$3,0)))</f>
        <v/>
      </c>
      <c r="G33" s="25" t="str">
        <f>IF($F33="","",INDEX('4k - 1. závod'!$A:$AB,$F33+5,INDEX('4k - Základní list'!$B:$B,MATCH($E33,'4k - Základní list'!$A:$A,0),1)))</f>
        <v/>
      </c>
      <c r="H33" s="145" t="str">
        <f>IF($F33="",IF(AA32&gt;0, POCET_DRUZSTEV, ""),INDEX('4k - 1. závod'!$A:$AB,$F33+5,INDEX('4k - Základní list'!$B:$B,MATCH($E33,'4k - Základní list'!$A:$A,0),1)+3))</f>
        <v/>
      </c>
      <c r="I33" s="333"/>
      <c r="J33" s="333"/>
      <c r="K33" s="342"/>
      <c r="L33" s="77" t="str">
        <f>IF(M33="","",INDEX(Soupisky!$H:$H,MATCH(M33,Soupisky!$I:$I,0)))</f>
        <v/>
      </c>
      <c r="M33" s="200" t="str">
        <f t="shared" si="0"/>
        <v/>
      </c>
      <c r="N33" s="201"/>
      <c r="O33" s="202" t="str">
        <f>IF(OR(ISNA(MATCH(W33,'4k - LOS'!$B$19:$B$30,0)),ISNA(MATCH(N33,'4k - LOS'!$C$18:$F$18,0))),"",INDEX('4k - LOS'!$C$19:$F$30,MATCH(W33,'4k - LOS'!$B$19:$B$30,0),MATCH(N33,'4k - LOS'!$C$18:$F$18,0)))</f>
        <v/>
      </c>
      <c r="P33" s="25" t="str">
        <f>IF($O33="","",INDEX('4k - 2. závod'!$A:$AB,$O33+5,INDEX('4k - Základní list'!$B:$B,MATCH($N33,'4k - Základní list'!$A:$A,0),1)))</f>
        <v/>
      </c>
      <c r="Q33" s="145" t="str">
        <f>IF($O33="",IF(AA32&gt;0, POCET_DRUZSTEV, ""),INDEX('4k - 2. závod'!$A:$AB,$O33+5,INDEX('4k - Základní list'!$B:$B,MATCH($N33,'4k - Základní list'!$A:$A,0),1)+3))</f>
        <v/>
      </c>
      <c r="R33" s="312"/>
      <c r="S33" s="312"/>
      <c r="T33" s="306"/>
      <c r="U33" s="128" t="str">
        <f t="shared" si="1"/>
        <v/>
      </c>
      <c r="V33" s="128" t="str">
        <f t="shared" si="2"/>
        <v/>
      </c>
      <c r="W33" s="129" t="str">
        <f>IF(ISBLANK(B32),"",B32)</f>
        <v>RSK LIPANI MIVARDI Třebechovice pod Orebem</v>
      </c>
      <c r="X33" s="309"/>
      <c r="Y33" s="312"/>
      <c r="Z33" s="306"/>
      <c r="AA33" s="304"/>
      <c r="AB33" s="95"/>
      <c r="AC33" s="95"/>
      <c r="AD33" s="95"/>
      <c r="AE33" s="96"/>
      <c r="AF33" s="95"/>
      <c r="AG33" s="96"/>
      <c r="AH33" s="95"/>
      <c r="AI33" s="96"/>
      <c r="AJ33" s="95"/>
      <c r="AK33" s="96"/>
      <c r="AL33" s="95"/>
      <c r="AM33" s="96"/>
      <c r="AN33" s="95"/>
      <c r="AO33" s="96"/>
      <c r="AP33" s="95"/>
      <c r="AQ33" s="96"/>
      <c r="AR33" s="95"/>
      <c r="AS33" s="96"/>
      <c r="AT33" s="95"/>
      <c r="AU33" s="96"/>
      <c r="AV33" s="95"/>
      <c r="AW33" s="96"/>
      <c r="AX33" s="95"/>
      <c r="AY33" s="96"/>
      <c r="AZ33" s="95"/>
      <c r="BA33" s="96"/>
      <c r="BB33" s="95"/>
      <c r="BC33" s="96"/>
      <c r="BR33" s="94" t="str">
        <f t="shared" si="3"/>
        <v/>
      </c>
      <c r="BS33" s="94" t="str">
        <f t="shared" si="4"/>
        <v/>
      </c>
    </row>
    <row r="34" spans="1:71" s="94" customFormat="1" ht="25.5" customHeight="1" x14ac:dyDescent="0.2">
      <c r="A34" s="336"/>
      <c r="B34" s="330"/>
      <c r="C34" s="78" t="str">
        <f>IF(D34="","",INDEX(Soupisky!$H:$H,MATCH(D34,Soupisky!$I:$I,0)))</f>
        <v/>
      </c>
      <c r="D34" s="200"/>
      <c r="E34" s="203"/>
      <c r="F34" s="204" t="str">
        <f>IF(OR(ISNA(MATCH(W34,'4k - LOS'!$B$4:$B$15,0)),ISNA(MATCH(E34,'4k - LOS'!$C$3:$F$3,0))),"",INDEX('4k - LOS'!$C$4:$F$15,MATCH(W34,'4k - LOS'!$B$4:$B$15,0),MATCH(E34,'4k - LOS'!$C$3:$F$3,0)))</f>
        <v/>
      </c>
      <c r="G34" s="25" t="str">
        <f>IF($F34="","",INDEX('4k - 1. závod'!$A:$AB,$F34+5,INDEX('4k - Základní list'!$B:$B,MATCH($E34,'4k - Základní list'!$A:$A,0),1)))</f>
        <v/>
      </c>
      <c r="H34" s="145" t="str">
        <f>IF($F34="",IF(AA32&gt;0, POCET_DRUZSTEV, ""),INDEX('4k - 1. závod'!$A:$AB,$F34+5,INDEX('4k - Základní list'!$B:$B,MATCH($E34,'4k - Základní list'!$A:$A,0),1)+3))</f>
        <v/>
      </c>
      <c r="I34" s="333"/>
      <c r="J34" s="333"/>
      <c r="K34" s="342"/>
      <c r="L34" s="78" t="str">
        <f>IF(M34="","",INDEX(Soupisky!$H:$H,MATCH(M34,Soupisky!$I:$I,0)))</f>
        <v/>
      </c>
      <c r="M34" s="200" t="str">
        <f t="shared" si="0"/>
        <v/>
      </c>
      <c r="N34" s="203"/>
      <c r="O34" s="204" t="str">
        <f>IF(OR(ISNA(MATCH(W34,'4k - LOS'!$B$19:$B$30,0)),ISNA(MATCH(N34,'4k - LOS'!$C$18:$F$18,0))),"",INDEX('4k - LOS'!$C$19:$F$30,MATCH(W34,'4k - LOS'!$B$19:$B$30,0),MATCH(N34,'4k - LOS'!$C$18:$F$18,0)))</f>
        <v/>
      </c>
      <c r="P34" s="25" t="str">
        <f>IF($O34="","",INDEX('4k - 2. závod'!$A:$AB,$O34+5,INDEX('4k - Základní list'!$B:$B,MATCH($N34,'4k - Základní list'!$A:$A,0),1)))</f>
        <v/>
      </c>
      <c r="Q34" s="145" t="str">
        <f>IF($O34="",IF(AA32&gt;0, POCET_DRUZSTEV, ""),INDEX('4k - 2. závod'!$A:$AB,$O34+5,INDEX('4k - Základní list'!$B:$B,MATCH($N34,'4k - Základní list'!$A:$A,0),1)+3))</f>
        <v/>
      </c>
      <c r="R34" s="312"/>
      <c r="S34" s="312"/>
      <c r="T34" s="306"/>
      <c r="U34" s="128" t="str">
        <f t="shared" si="1"/>
        <v/>
      </c>
      <c r="V34" s="128" t="str">
        <f t="shared" si="2"/>
        <v/>
      </c>
      <c r="W34" s="129" t="str">
        <f>IF(ISBLANK(B32),"",B32)</f>
        <v>RSK LIPANI MIVARDI Třebechovice pod Orebem</v>
      </c>
      <c r="X34" s="309"/>
      <c r="Y34" s="312"/>
      <c r="Z34" s="306"/>
      <c r="AA34" s="304"/>
      <c r="AB34" s="95"/>
      <c r="AC34" s="95"/>
      <c r="AD34" s="95"/>
      <c r="AE34" s="96"/>
      <c r="AF34" s="95"/>
      <c r="AG34" s="96"/>
      <c r="AH34" s="95"/>
      <c r="AI34" s="96"/>
      <c r="AJ34" s="95"/>
      <c r="AK34" s="96"/>
      <c r="AL34" s="95"/>
      <c r="AM34" s="96"/>
      <c r="AN34" s="95"/>
      <c r="AO34" s="96"/>
      <c r="AP34" s="95"/>
      <c r="AQ34" s="96"/>
      <c r="AR34" s="95"/>
      <c r="AS34" s="96"/>
      <c r="AT34" s="95"/>
      <c r="AU34" s="96"/>
      <c r="AV34" s="95"/>
      <c r="AW34" s="96"/>
      <c r="AX34" s="95"/>
      <c r="AY34" s="96"/>
      <c r="AZ34" s="95"/>
      <c r="BA34" s="96"/>
      <c r="BB34" s="95"/>
      <c r="BC34" s="96"/>
      <c r="BR34" s="94" t="str">
        <f t="shared" si="3"/>
        <v/>
      </c>
      <c r="BS34" s="94" t="str">
        <f t="shared" si="4"/>
        <v/>
      </c>
    </row>
    <row r="35" spans="1:71" s="94" customFormat="1" ht="25.5" customHeight="1" thickBot="1" x14ac:dyDescent="0.25">
      <c r="A35" s="337"/>
      <c r="B35" s="331"/>
      <c r="C35" s="79" t="str">
        <f>IF(D35="","",INDEX(Soupisky!$H:$H,MATCH(D35,Soupisky!$I:$I,0)))</f>
        <v/>
      </c>
      <c r="D35" s="205"/>
      <c r="E35" s="206"/>
      <c r="F35" s="207" t="str">
        <f>IF(OR(ISNA(MATCH(W35,'4k - LOS'!$B$4:$B$15,0)),ISNA(MATCH(E35,'4k - LOS'!$C$3:$F$3,0))),"",INDEX('4k - LOS'!$C$4:$F$15,MATCH(W35,'4k - LOS'!$B$4:$B$15,0),MATCH(E35,'4k - LOS'!$C$3:$F$3,0)))</f>
        <v/>
      </c>
      <c r="G35" s="26" t="str">
        <f>IF($F35="","",INDEX('4k - 1. závod'!$A:$AB,$F35+5,INDEX('4k - Základní list'!$B:$B,MATCH($E35,'4k - Základní list'!$A:$A,0),1)))</f>
        <v/>
      </c>
      <c r="H35" s="146" t="str">
        <f>IF($F35="",IF(AA32&gt;0, POCET_DRUZSTEV, ""),INDEX('4k - 1. závod'!$A:$AB,$F35+5,INDEX('4k - Základní list'!$B:$B,MATCH($E35,'4k - Základní list'!$A:$A,0),1)+3))</f>
        <v/>
      </c>
      <c r="I35" s="334"/>
      <c r="J35" s="334"/>
      <c r="K35" s="343"/>
      <c r="L35" s="79" t="str">
        <f>IF(M35="","",INDEX(Soupisky!$H:$H,MATCH(M35,Soupisky!$I:$I,0)))</f>
        <v/>
      </c>
      <c r="M35" s="205" t="str">
        <f t="shared" si="0"/>
        <v/>
      </c>
      <c r="N35" s="206"/>
      <c r="O35" s="207" t="str">
        <f>IF(OR(ISNA(MATCH(W35,'4k - LOS'!$B$19:$B$30,0)),ISNA(MATCH(N35,'4k - LOS'!$C$18:$F$18,0))),"",INDEX('4k - LOS'!$C$19:$F$30,MATCH(W35,'4k - LOS'!$B$19:$B$30,0),MATCH(N35,'4k - LOS'!$C$18:$F$18,0)))</f>
        <v/>
      </c>
      <c r="P35" s="26" t="str">
        <f>IF($O35="","",INDEX('4k - 2. závod'!$A:$AB,$O35+5,INDEX('4k - Základní list'!$B:$B,MATCH($N35,'4k - Základní list'!$A:$A,0),1)))</f>
        <v/>
      </c>
      <c r="Q35" s="146" t="str">
        <f>IF($O35="",IF(AA32&gt;0, POCET_DRUZSTEV, ""),INDEX('4k - 2. závod'!$A:$AB,$O35+5,INDEX('4k - Základní list'!$B:$B,MATCH($N35,'4k - Základní list'!$A:$A,0),1)+3))</f>
        <v/>
      </c>
      <c r="R35" s="313"/>
      <c r="S35" s="313"/>
      <c r="T35" s="307"/>
      <c r="U35" s="130" t="str">
        <f t="shared" si="1"/>
        <v/>
      </c>
      <c r="V35" s="130" t="str">
        <f t="shared" si="2"/>
        <v/>
      </c>
      <c r="W35" s="131" t="str">
        <f>IF(ISBLANK(B32),"",B32)</f>
        <v>RSK LIPANI MIVARDI Třebechovice pod Orebem</v>
      </c>
      <c r="X35" s="310"/>
      <c r="Y35" s="313"/>
      <c r="Z35" s="307"/>
      <c r="AA35" s="304"/>
      <c r="AB35" s="95"/>
      <c r="AC35" s="95"/>
      <c r="AD35" s="95"/>
      <c r="AE35" s="96"/>
      <c r="AF35" s="95"/>
      <c r="AG35" s="96"/>
      <c r="AH35" s="95"/>
      <c r="AI35" s="96"/>
      <c r="AJ35" s="95"/>
      <c r="AK35" s="96"/>
      <c r="AL35" s="95"/>
      <c r="AM35" s="96"/>
      <c r="AN35" s="95"/>
      <c r="AO35" s="96"/>
      <c r="AP35" s="95"/>
      <c r="AQ35" s="96"/>
      <c r="AR35" s="95"/>
      <c r="AS35" s="96"/>
      <c r="AT35" s="95"/>
      <c r="AU35" s="96"/>
      <c r="AV35" s="95"/>
      <c r="AW35" s="96"/>
      <c r="AX35" s="95"/>
      <c r="AY35" s="96"/>
      <c r="AZ35" s="95"/>
      <c r="BA35" s="96"/>
      <c r="BB35" s="95"/>
      <c r="BC35" s="96"/>
      <c r="BR35" s="94" t="str">
        <f t="shared" si="3"/>
        <v/>
      </c>
      <c r="BS35" s="94" t="str">
        <f t="shared" si="4"/>
        <v/>
      </c>
    </row>
    <row r="36" spans="1:71" s="94" customFormat="1" ht="25.5" customHeight="1" x14ac:dyDescent="0.2">
      <c r="A36" s="335" t="str">
        <f>IF(INDEX('4k - LOS'!$H$4:$H$15,MATCH(B36,'4k - LOS'!$I$4:$I$15,0),)=0,"",INDEX('4k - LOS'!$H$4:$H$15,MATCH(B36,'4k - LOS'!$I$4:$I$15,0),))</f>
        <v/>
      </c>
      <c r="B36" s="387" t="str">
        <f>Soupisky!$M11</f>
        <v>MO ČRS Jindřichův Hradec „A“</v>
      </c>
      <c r="C36" s="76" t="str">
        <f>IF(D36="","",INDEX(Soupisky!$H:$H,MATCH(D36,Soupisky!$I:$I,0)))</f>
        <v/>
      </c>
      <c r="D36" s="208"/>
      <c r="E36" s="198"/>
      <c r="F36" s="199" t="str">
        <f>IF(OR(ISNA(MATCH(W36,'4k - LOS'!$B$4:$B$15,0)),ISNA(MATCH(E36,'4k - LOS'!$C$3:$F$3,0))),"",INDEX('4k - LOS'!$C$4:$F$15,MATCH(W36,'4k - LOS'!$B$4:$B$15,0),MATCH(E36,'4k - LOS'!$C$3:$F$3,0)))</f>
        <v/>
      </c>
      <c r="G36" s="24" t="str">
        <f>IF($F36="","",INDEX('4k - 1. závod'!$A:$AB,$F36+5,INDEX('4k - Základní list'!$B:$B,MATCH($E36,'4k - Základní list'!$A:$A,0),1)))</f>
        <v/>
      </c>
      <c r="H36" s="144" t="str">
        <f>IF($F36="",IF(AA36&gt;0, POCET_DRUZSTEV, ""),INDEX('4k - 1. závod'!$A:$AB,$F36+5,INDEX('4k - Základní list'!$B:$B,MATCH($E36,'4k - Základní list'!$A:$A,0),1)+3))</f>
        <v/>
      </c>
      <c r="I36" s="332" t="str">
        <f>IF(F36="","",SUM(G36:G39))</f>
        <v/>
      </c>
      <c r="J36" s="332" t="str">
        <f>IF(AA36&gt;0,SUM(H36:H39), "")</f>
        <v/>
      </c>
      <c r="K36" s="341" t="str">
        <f>IF(AA36&gt;0,RANK(J36,J:J,1), "")</f>
        <v/>
      </c>
      <c r="L36" s="76" t="str">
        <f>IF(M36="","",INDEX(Soupisky!$H:$H,MATCH(M36,Soupisky!$I:$I,0)))</f>
        <v/>
      </c>
      <c r="M36" s="208" t="str">
        <f t="shared" si="0"/>
        <v/>
      </c>
      <c r="N36" s="198"/>
      <c r="O36" s="199" t="str">
        <f>IF(OR(ISNA(MATCH(W36,'4k - LOS'!$B$19:$B$30,0)),ISNA(MATCH(N36,'4k - LOS'!$C$18:$F$18,0))),"",INDEX('4k - LOS'!$C$19:$F$30,MATCH(W36,'4k - LOS'!$B$19:$B$30,0),MATCH(N36,'4k - LOS'!$C$18:$F$18,0)))</f>
        <v/>
      </c>
      <c r="P36" s="24" t="str">
        <f>IF($O36="","",INDEX('4k - 2. závod'!$A:$AB,$O36+5,INDEX('4k - Základní list'!$B:$B,MATCH($N36,'4k - Základní list'!$A:$A,0),1)))</f>
        <v/>
      </c>
      <c r="Q36" s="144" t="str">
        <f>IF($O36="",IF(AA36&gt;0, POCET_DRUZSTEV, ""),INDEX('4k - 2. závod'!$A:$AB,$O36+5,INDEX('4k - Základní list'!$B:$B,MATCH($N36,'4k - Základní list'!$A:$A,0),1)+3))</f>
        <v/>
      </c>
      <c r="R36" s="311" t="str">
        <f>IF(O36="","",SUM(P36:P39))</f>
        <v/>
      </c>
      <c r="S36" s="311" t="str">
        <f>IF(AA36&gt;0,SUM(Q36:Q39), "")</f>
        <v/>
      </c>
      <c r="T36" s="305" t="str">
        <f>IF(AA36&gt;0, RANK(S36,S:S,1), "")</f>
        <v/>
      </c>
      <c r="U36" s="126" t="str">
        <f t="shared" si="1"/>
        <v/>
      </c>
      <c r="V36" s="126" t="str">
        <f t="shared" si="2"/>
        <v/>
      </c>
      <c r="W36" s="127" t="str">
        <f>IF(ISBLANK(B36),"",B36)</f>
        <v>MO ČRS Jindřichův Hradec „A“</v>
      </c>
      <c r="X36" s="308" t="str">
        <f>IF(O36="","",SUM(I36,R36))</f>
        <v/>
      </c>
      <c r="Y36" s="311" t="str">
        <f>IF(AA36&gt;0, SUM(S36,J36), "")</f>
        <v/>
      </c>
      <c r="Z36" s="305" t="str">
        <f>IF(AA36&gt;0,RANK(Y36,Y:Y,1), "")</f>
        <v/>
      </c>
      <c r="AA36" s="304">
        <f>IF(AND(D36="",D37="",D38="",D39=""), 0, 1)</f>
        <v>0</v>
      </c>
      <c r="AB36" s="95"/>
      <c r="AC36" s="95"/>
      <c r="AD36" s="95"/>
      <c r="AE36" s="96"/>
      <c r="AF36" s="95"/>
      <c r="AG36" s="96"/>
      <c r="AH36" s="95"/>
      <c r="AI36" s="96"/>
      <c r="AJ36" s="95"/>
      <c r="AK36" s="96"/>
      <c r="AL36" s="95"/>
      <c r="AM36" s="96"/>
      <c r="AN36" s="95"/>
      <c r="AO36" s="96"/>
      <c r="AP36" s="95"/>
      <c r="AQ36" s="96"/>
      <c r="AR36" s="95"/>
      <c r="AS36" s="96"/>
      <c r="AT36" s="95"/>
      <c r="AU36" s="96"/>
      <c r="AV36" s="95"/>
      <c r="AW36" s="96"/>
      <c r="AX36" s="95"/>
      <c r="AY36" s="96"/>
      <c r="AZ36" s="95"/>
      <c r="BA36" s="96"/>
      <c r="BB36" s="95"/>
      <c r="BC36" s="96"/>
      <c r="BR36" s="94" t="str">
        <f t="shared" si="3"/>
        <v/>
      </c>
      <c r="BS36" s="94" t="str">
        <f t="shared" si="4"/>
        <v/>
      </c>
    </row>
    <row r="37" spans="1:71" s="94" customFormat="1" ht="25.5" customHeight="1" x14ac:dyDescent="0.2">
      <c r="A37" s="336"/>
      <c r="B37" s="330"/>
      <c r="C37" s="77" t="str">
        <f>IF(D37="","",INDEX(Soupisky!$H:$H,MATCH(D37,Soupisky!$I:$I,0)))</f>
        <v/>
      </c>
      <c r="D37" s="200"/>
      <c r="E37" s="201"/>
      <c r="F37" s="202" t="str">
        <f>IF(OR(ISNA(MATCH(W37,'4k - LOS'!$B$4:$B$15,0)),ISNA(MATCH(E37,'4k - LOS'!$C$3:$F$3,0))),"",INDEX('4k - LOS'!$C$4:$F$15,MATCH(W37,'4k - LOS'!$B$4:$B$15,0),MATCH(E37,'4k - LOS'!$C$3:$F$3,0)))</f>
        <v/>
      </c>
      <c r="G37" s="25" t="str">
        <f>IF($F37="","",INDEX('4k - 1. závod'!$A:$AB,$F37+5,INDEX('4k - Základní list'!$B:$B,MATCH($E37,'4k - Základní list'!$A:$A,0),1)))</f>
        <v/>
      </c>
      <c r="H37" s="145" t="str">
        <f>IF($F37="",IF(AA36&gt;0, POCET_DRUZSTEV, ""),INDEX('4k - 1. závod'!$A:$AB,$F37+5,INDEX('4k - Základní list'!$B:$B,MATCH($E37,'4k - Základní list'!$A:$A,0),1)+3))</f>
        <v/>
      </c>
      <c r="I37" s="333"/>
      <c r="J37" s="333"/>
      <c r="K37" s="342"/>
      <c r="L37" s="77" t="str">
        <f>IF(M37="","",INDEX(Soupisky!$H:$H,MATCH(M37,Soupisky!$I:$I,0)))</f>
        <v/>
      </c>
      <c r="M37" s="200" t="str">
        <f t="shared" si="0"/>
        <v/>
      </c>
      <c r="N37" s="201"/>
      <c r="O37" s="202" t="str">
        <f>IF(OR(ISNA(MATCH(W37,'4k - LOS'!$B$19:$B$30,0)),ISNA(MATCH(N37,'4k - LOS'!$C$18:$F$18,0))),"",INDEX('4k - LOS'!$C$19:$F$30,MATCH(W37,'4k - LOS'!$B$19:$B$30,0),MATCH(N37,'4k - LOS'!$C$18:$F$18,0)))</f>
        <v/>
      </c>
      <c r="P37" s="25" t="str">
        <f>IF($O37="","",INDEX('4k - 2. závod'!$A:$AB,$O37+5,INDEX('4k - Základní list'!$B:$B,MATCH($N37,'4k - Základní list'!$A:$A,0),1)))</f>
        <v/>
      </c>
      <c r="Q37" s="145" t="str">
        <f>IF($O37="",IF(AA36&gt;0, POCET_DRUZSTEV, ""),INDEX('4k - 2. závod'!$A:$AB,$O37+5,INDEX('4k - Základní list'!$B:$B,MATCH($N37,'4k - Základní list'!$A:$A,0),1)+3))</f>
        <v/>
      </c>
      <c r="R37" s="312"/>
      <c r="S37" s="312"/>
      <c r="T37" s="306"/>
      <c r="U37" s="128" t="str">
        <f t="shared" si="1"/>
        <v/>
      </c>
      <c r="V37" s="128" t="str">
        <f t="shared" si="2"/>
        <v/>
      </c>
      <c r="W37" s="129" t="str">
        <f>IF(ISBLANK(B36),"",B36)</f>
        <v>MO ČRS Jindřichův Hradec „A“</v>
      </c>
      <c r="X37" s="309"/>
      <c r="Y37" s="312"/>
      <c r="Z37" s="306"/>
      <c r="AA37" s="304"/>
      <c r="AB37" s="95"/>
      <c r="AC37" s="95"/>
      <c r="AD37" s="95"/>
      <c r="AE37" s="96"/>
      <c r="AF37" s="95"/>
      <c r="AG37" s="96"/>
      <c r="AH37" s="95"/>
      <c r="AI37" s="96"/>
      <c r="AJ37" s="95"/>
      <c r="AK37" s="96"/>
      <c r="AL37" s="95"/>
      <c r="AM37" s="96"/>
      <c r="AN37" s="95"/>
      <c r="AO37" s="96"/>
      <c r="AP37" s="95"/>
      <c r="AQ37" s="96"/>
      <c r="AR37" s="95"/>
      <c r="AS37" s="96"/>
      <c r="AT37" s="95"/>
      <c r="AU37" s="96"/>
      <c r="AV37" s="95"/>
      <c r="AW37" s="96"/>
      <c r="AX37" s="95"/>
      <c r="AY37" s="96"/>
      <c r="AZ37" s="95"/>
      <c r="BA37" s="96"/>
      <c r="BB37" s="95"/>
      <c r="BC37" s="96"/>
      <c r="BR37" s="94" t="str">
        <f t="shared" si="3"/>
        <v/>
      </c>
      <c r="BS37" s="94" t="str">
        <f t="shared" si="4"/>
        <v/>
      </c>
    </row>
    <row r="38" spans="1:71" s="94" customFormat="1" ht="25.5" customHeight="1" x14ac:dyDescent="0.2">
      <c r="A38" s="336"/>
      <c r="B38" s="330"/>
      <c r="C38" s="78" t="str">
        <f>IF(D38="","",INDEX(Soupisky!$H:$H,MATCH(D38,Soupisky!$I:$I,0)))</f>
        <v/>
      </c>
      <c r="D38" s="200"/>
      <c r="E38" s="203"/>
      <c r="F38" s="204" t="str">
        <f>IF(OR(ISNA(MATCH(W38,'4k - LOS'!$B$4:$B$15,0)),ISNA(MATCH(E38,'4k - LOS'!$C$3:$F$3,0))),"",INDEX('4k - LOS'!$C$4:$F$15,MATCH(W38,'4k - LOS'!$B$4:$B$15,0),MATCH(E38,'4k - LOS'!$C$3:$F$3,0)))</f>
        <v/>
      </c>
      <c r="G38" s="25" t="str">
        <f>IF($F38="","",INDEX('4k - 1. závod'!$A:$AB,$F38+5,INDEX('4k - Základní list'!$B:$B,MATCH($E38,'4k - Základní list'!$A:$A,0),1)))</f>
        <v/>
      </c>
      <c r="H38" s="145" t="str">
        <f>IF($F38="",IF(AA36&gt;0, POCET_DRUZSTEV, ""),INDEX('4k - 1. závod'!$A:$AB,$F38+5,INDEX('4k - Základní list'!$B:$B,MATCH($E38,'4k - Základní list'!$A:$A,0),1)+3))</f>
        <v/>
      </c>
      <c r="I38" s="333"/>
      <c r="J38" s="333"/>
      <c r="K38" s="342"/>
      <c r="L38" s="78" t="str">
        <f>IF(M38="","",INDEX(Soupisky!$H:$H,MATCH(M38,Soupisky!$I:$I,0)))</f>
        <v/>
      </c>
      <c r="M38" s="200" t="str">
        <f t="shared" si="0"/>
        <v/>
      </c>
      <c r="N38" s="203"/>
      <c r="O38" s="204" t="str">
        <f>IF(OR(ISNA(MATCH(W38,'4k - LOS'!$B$19:$B$30,0)),ISNA(MATCH(N38,'4k - LOS'!$C$18:$F$18,0))),"",INDEX('4k - LOS'!$C$19:$F$30,MATCH(W38,'4k - LOS'!$B$19:$B$30,0),MATCH(N38,'4k - LOS'!$C$18:$F$18,0)))</f>
        <v/>
      </c>
      <c r="P38" s="25" t="str">
        <f>IF($O38="","",INDEX('4k - 2. závod'!$A:$AB,$O38+5,INDEX('4k - Základní list'!$B:$B,MATCH($N38,'4k - Základní list'!$A:$A,0),1)))</f>
        <v/>
      </c>
      <c r="Q38" s="145" t="str">
        <f>IF($O38="",IF(AA36&gt;0, POCET_DRUZSTEV, ""),INDEX('4k - 2. závod'!$A:$AB,$O38+5,INDEX('4k - Základní list'!$B:$B,MATCH($N38,'4k - Základní list'!$A:$A,0),1)+3))</f>
        <v/>
      </c>
      <c r="R38" s="312"/>
      <c r="S38" s="312"/>
      <c r="T38" s="306"/>
      <c r="U38" s="128" t="str">
        <f t="shared" si="1"/>
        <v/>
      </c>
      <c r="V38" s="128" t="str">
        <f t="shared" si="2"/>
        <v/>
      </c>
      <c r="W38" s="129" t="str">
        <f>IF(ISBLANK(B36),"",B36)</f>
        <v>MO ČRS Jindřichův Hradec „A“</v>
      </c>
      <c r="X38" s="309"/>
      <c r="Y38" s="312"/>
      <c r="Z38" s="306"/>
      <c r="AA38" s="304"/>
      <c r="AB38" s="95"/>
      <c r="AC38" s="95"/>
      <c r="AD38" s="95"/>
      <c r="AE38" s="96"/>
      <c r="AF38" s="95"/>
      <c r="AG38" s="96"/>
      <c r="AH38" s="95"/>
      <c r="AI38" s="96"/>
      <c r="AJ38" s="95"/>
      <c r="AK38" s="96"/>
      <c r="AL38" s="95"/>
      <c r="AM38" s="96"/>
      <c r="AN38" s="95"/>
      <c r="AO38" s="96"/>
      <c r="AP38" s="95"/>
      <c r="AQ38" s="96"/>
      <c r="AR38" s="95"/>
      <c r="AS38" s="96"/>
      <c r="AT38" s="95"/>
      <c r="AU38" s="96"/>
      <c r="AV38" s="95"/>
      <c r="AW38" s="96"/>
      <c r="AX38" s="95"/>
      <c r="AY38" s="96"/>
      <c r="AZ38" s="95"/>
      <c r="BA38" s="96"/>
      <c r="BB38" s="95"/>
      <c r="BC38" s="96"/>
      <c r="BR38" s="94" t="str">
        <f t="shared" si="3"/>
        <v/>
      </c>
      <c r="BS38" s="94" t="str">
        <f t="shared" si="4"/>
        <v/>
      </c>
    </row>
    <row r="39" spans="1:71" s="94" customFormat="1" ht="25.5" customHeight="1" thickBot="1" x14ac:dyDescent="0.25">
      <c r="A39" s="337"/>
      <c r="B39" s="331"/>
      <c r="C39" s="79" t="str">
        <f>IF(D39="","",INDEX(Soupisky!$H:$H,MATCH(D39,Soupisky!$I:$I,0)))</f>
        <v/>
      </c>
      <c r="D39" s="205"/>
      <c r="E39" s="206"/>
      <c r="F39" s="207" t="str">
        <f>IF(OR(ISNA(MATCH(W39,'4k - LOS'!$B$4:$B$15,0)),ISNA(MATCH(E39,'4k - LOS'!$C$3:$F$3,0))),"",INDEX('4k - LOS'!$C$4:$F$15,MATCH(W39,'4k - LOS'!$B$4:$B$15,0),MATCH(E39,'4k - LOS'!$C$3:$F$3,0)))</f>
        <v/>
      </c>
      <c r="G39" s="26" t="str">
        <f>IF($F39="","",INDEX('4k - 1. závod'!$A:$AB,$F39+5,INDEX('4k - Základní list'!$B:$B,MATCH($E39,'4k - Základní list'!$A:$A,0),1)))</f>
        <v/>
      </c>
      <c r="H39" s="146" t="str">
        <f>IF($F39="",IF(AA36&gt;0, POCET_DRUZSTEV, ""),INDEX('4k - 1. závod'!$A:$AB,$F39+5,INDEX('4k - Základní list'!$B:$B,MATCH($E39,'4k - Základní list'!$A:$A,0),1)+3))</f>
        <v/>
      </c>
      <c r="I39" s="334"/>
      <c r="J39" s="334"/>
      <c r="K39" s="343"/>
      <c r="L39" s="79" t="str">
        <f>IF(M39="","",INDEX(Soupisky!$H:$H,MATCH(M39,Soupisky!$I:$I,0)))</f>
        <v/>
      </c>
      <c r="M39" s="205" t="str">
        <f t="shared" si="0"/>
        <v/>
      </c>
      <c r="N39" s="206"/>
      <c r="O39" s="207" t="str">
        <f>IF(OR(ISNA(MATCH(W39,'4k - LOS'!$B$19:$B$30,0)),ISNA(MATCH(N39,'4k - LOS'!$C$18:$F$18,0))),"",INDEX('4k - LOS'!$C$19:$F$30,MATCH(W39,'4k - LOS'!$B$19:$B$30,0),MATCH(N39,'4k - LOS'!$C$18:$F$18,0)))</f>
        <v/>
      </c>
      <c r="P39" s="26" t="str">
        <f>IF($O39="","",INDEX('4k - 2. závod'!$A:$AB,$O39+5,INDEX('4k - Základní list'!$B:$B,MATCH($N39,'4k - Základní list'!$A:$A,0),1)))</f>
        <v/>
      </c>
      <c r="Q39" s="146" t="str">
        <f>IF($O39="",IF(AA36&gt;0, POCET_DRUZSTEV, ""),INDEX('4k - 2. závod'!$A:$AB,$O39+5,INDEX('4k - Základní list'!$B:$B,MATCH($N39,'4k - Základní list'!$A:$A,0),1)+3))</f>
        <v/>
      </c>
      <c r="R39" s="313"/>
      <c r="S39" s="313"/>
      <c r="T39" s="307"/>
      <c r="U39" s="130" t="str">
        <f t="shared" si="1"/>
        <v/>
      </c>
      <c r="V39" s="130" t="str">
        <f t="shared" si="2"/>
        <v/>
      </c>
      <c r="W39" s="131" t="str">
        <f>IF(ISBLANK(B36),"",B36)</f>
        <v>MO ČRS Jindřichův Hradec „A“</v>
      </c>
      <c r="X39" s="310"/>
      <c r="Y39" s="313"/>
      <c r="Z39" s="307"/>
      <c r="AA39" s="304"/>
      <c r="AB39" s="99"/>
      <c r="AC39" s="99"/>
      <c r="AD39" s="99"/>
      <c r="AE39" s="86"/>
      <c r="AF39" s="99"/>
      <c r="AG39" s="86"/>
      <c r="AH39" s="99"/>
      <c r="AI39" s="86"/>
      <c r="AJ39" s="99"/>
      <c r="AK39" s="86"/>
      <c r="AL39" s="99"/>
      <c r="AM39" s="86"/>
      <c r="AN39" s="99"/>
      <c r="AO39" s="86"/>
      <c r="AP39" s="99"/>
      <c r="AQ39" s="86"/>
      <c r="AR39" s="99"/>
      <c r="AS39" s="86"/>
      <c r="AT39" s="99"/>
      <c r="AU39" s="86"/>
      <c r="AV39" s="99"/>
      <c r="AW39" s="86"/>
      <c r="AX39" s="99"/>
      <c r="AY39" s="86"/>
      <c r="AZ39" s="99"/>
      <c r="BA39" s="86"/>
      <c r="BB39" s="99"/>
      <c r="BC39" s="86"/>
      <c r="BR39" s="94" t="str">
        <f t="shared" si="3"/>
        <v/>
      </c>
      <c r="BS39" s="94" t="str">
        <f t="shared" si="4"/>
        <v/>
      </c>
    </row>
    <row r="40" spans="1:71" s="94" customFormat="1" ht="25.5" customHeight="1" x14ac:dyDescent="0.2">
      <c r="A40" s="335" t="str">
        <f>IF(INDEX('4k - LOS'!$H$4:$H$15,MATCH(B40,'4k - LOS'!$I$4:$I$15,0),)=0,"",INDEX('4k - LOS'!$H$4:$H$15,MATCH(B40,'4k - LOS'!$I$4:$I$15,0),))</f>
        <v/>
      </c>
      <c r="B40" s="387" t="str">
        <f>Soupisky!$M12</f>
        <v>MRS Uherské Hradiště PRESTON</v>
      </c>
      <c r="C40" s="77" t="str">
        <f>IF(D40="","",INDEX(Soupisky!$H:$H,MATCH(D40,Soupisky!$I:$I,0)))</f>
        <v/>
      </c>
      <c r="D40" s="209"/>
      <c r="E40" s="201"/>
      <c r="F40" s="202" t="str">
        <f>IF(OR(ISNA(MATCH(W40,'4k - LOS'!$B$4:$B$15,0)),ISNA(MATCH(E40,'4k - LOS'!$C$3:$F$3,0))),"",INDEX('4k - LOS'!$C$4:$F$15,MATCH(W40,'4k - LOS'!$B$4:$B$15,0),MATCH(E40,'4k - LOS'!$C$3:$F$3,0)))</f>
        <v/>
      </c>
      <c r="G40" s="25" t="str">
        <f>IF($F40="","",INDEX('4k - 1. závod'!$A:$AB,$F40+5,INDEX('4k - Základní list'!$B:$B,MATCH($E40,'4k - Základní list'!$A:$A,0),1)))</f>
        <v/>
      </c>
      <c r="H40" s="144" t="str">
        <f>IF($F40="",IF(AA40&gt;0, POCET_DRUZSTEV, ""),INDEX('4k - 1. závod'!$A:$AB,$F40+5,INDEX('4k - Základní list'!$B:$B,MATCH($E40,'4k - Základní list'!$A:$A,0),1)+3))</f>
        <v/>
      </c>
      <c r="I40" s="353" t="str">
        <f>IF(F40="","",SUM(G40:G43))</f>
        <v/>
      </c>
      <c r="J40" s="332" t="str">
        <f>IF(AA40&gt;0,SUM(H40:H43), "")</f>
        <v/>
      </c>
      <c r="K40" s="341" t="str">
        <f>IF(AA40&gt;0,RANK(J40,J:J,1), "")</f>
        <v/>
      </c>
      <c r="L40" s="77" t="str">
        <f>IF(M40="","",INDEX(Soupisky!$H:$H,MATCH(M40,Soupisky!$I:$I,0)))</f>
        <v/>
      </c>
      <c r="M40" s="209" t="str">
        <f t="shared" si="0"/>
        <v/>
      </c>
      <c r="N40" s="201"/>
      <c r="O40" s="202" t="str">
        <f>IF(OR(ISNA(MATCH(W40,'4k - LOS'!$B$19:$B$30,0)),ISNA(MATCH(N40,'4k - LOS'!$C$18:$F$18,0))),"",INDEX('4k - LOS'!$C$19:$F$30,MATCH(W40,'4k - LOS'!$B$19:$B$30,0),MATCH(N40,'4k - LOS'!$C$18:$F$18,0)))</f>
        <v/>
      </c>
      <c r="P40" s="25" t="str">
        <f>IF($O40="","",INDEX('4k - 2. závod'!$A:$AB,$O40+5,INDEX('4k - Základní list'!$B:$B,MATCH($N40,'4k - Základní list'!$A:$A,0),1)))</f>
        <v/>
      </c>
      <c r="Q40" s="144" t="str">
        <f>IF($O40="",IF(AA40&gt;0, POCET_DRUZSTEV, ""),INDEX('4k - 2. závod'!$A:$AB,$O40+5,INDEX('4k - Základní list'!$B:$B,MATCH($N40,'4k - Základní list'!$A:$A,0),1)+3))</f>
        <v/>
      </c>
      <c r="R40" s="312" t="str">
        <f>IF(O40="","",SUM(P40:P43))</f>
        <v/>
      </c>
      <c r="S40" s="311" t="str">
        <f>IF(AA40&gt;0,SUM(Q40:Q43), "")</f>
        <v/>
      </c>
      <c r="T40" s="305" t="str">
        <f>IF(AA40&gt;0, RANK(S40,S:S,1), "")</f>
        <v/>
      </c>
      <c r="U40" s="97" t="str">
        <f t="shared" si="1"/>
        <v/>
      </c>
      <c r="V40" s="97" t="str">
        <f t="shared" si="2"/>
        <v/>
      </c>
      <c r="W40" s="93" t="str">
        <f>IF(ISBLANK(B40),"",B40)</f>
        <v>MRS Uherské Hradiště PRESTON</v>
      </c>
      <c r="X40" s="309" t="str">
        <f>IF(O40="","",SUM(I40,R40))</f>
        <v/>
      </c>
      <c r="Y40" s="311" t="str">
        <f>IF(AA40&gt;0, SUM(S40,J40), "")</f>
        <v/>
      </c>
      <c r="Z40" s="305" t="str">
        <f>IF(AA40&gt;0,RANK(Y40,Y:Y,1), "")</f>
        <v/>
      </c>
      <c r="AA40" s="304">
        <f>IF(AND(D40="",D41="",D42="",D43=""), 0, 1)</f>
        <v>0</v>
      </c>
      <c r="AB40" s="99"/>
      <c r="AC40" s="99"/>
      <c r="AD40" s="99"/>
      <c r="AE40" s="86"/>
      <c r="AF40" s="99"/>
      <c r="AG40" s="86"/>
      <c r="AH40" s="99"/>
      <c r="AI40" s="86"/>
      <c r="AJ40" s="99"/>
      <c r="AK40" s="86"/>
      <c r="AL40" s="99"/>
      <c r="AM40" s="86"/>
      <c r="AN40" s="99"/>
      <c r="AO40" s="86"/>
      <c r="AP40" s="99"/>
      <c r="AQ40" s="86"/>
      <c r="AR40" s="99"/>
      <c r="AS40" s="86"/>
      <c r="AT40" s="99"/>
      <c r="AU40" s="86"/>
      <c r="AV40" s="99"/>
      <c r="AW40" s="86"/>
      <c r="AX40" s="99"/>
      <c r="AY40" s="86"/>
      <c r="AZ40" s="99"/>
      <c r="BA40" s="86"/>
      <c r="BB40" s="99"/>
      <c r="BC40" s="86"/>
      <c r="BR40" s="94" t="str">
        <f t="shared" si="3"/>
        <v/>
      </c>
      <c r="BS40" s="94" t="str">
        <f t="shared" si="4"/>
        <v/>
      </c>
    </row>
    <row r="41" spans="1:71" s="94" customFormat="1" ht="25.5" customHeight="1" x14ac:dyDescent="0.2">
      <c r="A41" s="336"/>
      <c r="B41" s="330"/>
      <c r="C41" s="77" t="str">
        <f>IF(D41="","",INDEX(Soupisky!$H:$H,MATCH(D41,Soupisky!$I:$I,0)))</f>
        <v/>
      </c>
      <c r="D41" s="200"/>
      <c r="E41" s="201"/>
      <c r="F41" s="202" t="str">
        <f>IF(OR(ISNA(MATCH(W41,'4k - LOS'!$B$4:$B$15,0)),ISNA(MATCH(E41,'4k - LOS'!$C$3:$F$3,0))),"",INDEX('4k - LOS'!$C$4:$F$15,MATCH(W41,'4k - LOS'!$B$4:$B$15,0),MATCH(E41,'4k - LOS'!$C$3:$F$3,0)))</f>
        <v/>
      </c>
      <c r="G41" s="25" t="str">
        <f>IF($F41="","",INDEX('4k - 1. závod'!$A:$AB,$F41+5,INDEX('4k - Základní list'!$B:$B,MATCH($E41,'4k - Základní list'!$A:$A,0),1)))</f>
        <v/>
      </c>
      <c r="H41" s="145" t="str">
        <f>IF($F41="",IF(AA40&gt;0, POCET_DRUZSTEV, ""),INDEX('4k - 1. závod'!$A:$AB,$F41+5,INDEX('4k - Základní list'!$B:$B,MATCH($E41,'4k - Základní list'!$A:$A,0),1)+3))</f>
        <v/>
      </c>
      <c r="I41" s="333"/>
      <c r="J41" s="333"/>
      <c r="K41" s="342"/>
      <c r="L41" s="77" t="str">
        <f>IF(M41="","",INDEX(Soupisky!$H:$H,MATCH(M41,Soupisky!$I:$I,0)))</f>
        <v/>
      </c>
      <c r="M41" s="200" t="str">
        <f t="shared" si="0"/>
        <v/>
      </c>
      <c r="N41" s="201"/>
      <c r="O41" s="202" t="str">
        <f>IF(OR(ISNA(MATCH(W41,'4k - LOS'!$B$19:$B$30,0)),ISNA(MATCH(N41,'4k - LOS'!$C$18:$F$18,0))),"",INDEX('4k - LOS'!$C$19:$F$30,MATCH(W41,'4k - LOS'!$B$19:$B$30,0),MATCH(N41,'4k - LOS'!$C$18:$F$18,0)))</f>
        <v/>
      </c>
      <c r="P41" s="25" t="str">
        <f>IF($O41="","",INDEX('4k - 2. závod'!$A:$AB,$O41+5,INDEX('4k - Základní list'!$B:$B,MATCH($N41,'4k - Základní list'!$A:$A,0),1)))</f>
        <v/>
      </c>
      <c r="Q41" s="145" t="str">
        <f>IF($O41="",IF(AA40&gt;0, POCET_DRUZSTEV, ""),INDEX('4k - 2. závod'!$A:$AB,$O41+5,INDEX('4k - Základní list'!$B:$B,MATCH($N41,'4k - Základní list'!$A:$A,0),1)+3))</f>
        <v/>
      </c>
      <c r="R41" s="312"/>
      <c r="S41" s="312"/>
      <c r="T41" s="306"/>
      <c r="U41" s="97" t="str">
        <f t="shared" si="1"/>
        <v/>
      </c>
      <c r="V41" s="97" t="str">
        <f t="shared" si="2"/>
        <v/>
      </c>
      <c r="W41" s="93" t="str">
        <f>IF(ISBLANK(B40),"",B40)</f>
        <v>MRS Uherské Hradiště PRESTON</v>
      </c>
      <c r="X41" s="309"/>
      <c r="Y41" s="312"/>
      <c r="Z41" s="306"/>
      <c r="AA41" s="304"/>
      <c r="AB41" s="99"/>
      <c r="AC41" s="99"/>
      <c r="AD41" s="99"/>
      <c r="AE41" s="86"/>
      <c r="AF41" s="99"/>
      <c r="AG41" s="86"/>
      <c r="AH41" s="99"/>
      <c r="AI41" s="86"/>
      <c r="AJ41" s="99"/>
      <c r="AK41" s="86"/>
      <c r="AL41" s="99"/>
      <c r="AM41" s="86"/>
      <c r="AN41" s="99"/>
      <c r="AO41" s="86"/>
      <c r="AP41" s="99"/>
      <c r="AQ41" s="86"/>
      <c r="AR41" s="99"/>
      <c r="AS41" s="86"/>
      <c r="AT41" s="99"/>
      <c r="AU41" s="86"/>
      <c r="AV41" s="99"/>
      <c r="AW41" s="86"/>
      <c r="AX41" s="99"/>
      <c r="AY41" s="86"/>
      <c r="AZ41" s="99"/>
      <c r="BA41" s="86"/>
      <c r="BB41" s="99"/>
      <c r="BC41" s="86"/>
      <c r="BR41" s="94" t="str">
        <f t="shared" si="3"/>
        <v/>
      </c>
      <c r="BS41" s="94" t="str">
        <f t="shared" si="4"/>
        <v/>
      </c>
    </row>
    <row r="42" spans="1:71" s="94" customFormat="1" ht="25.5" customHeight="1" x14ac:dyDescent="0.2">
      <c r="A42" s="336"/>
      <c r="B42" s="330"/>
      <c r="C42" s="78" t="str">
        <f>IF(D42="","",INDEX(Soupisky!$H:$H,MATCH(D42,Soupisky!$I:$I,0)))</f>
        <v/>
      </c>
      <c r="D42" s="200"/>
      <c r="E42" s="203"/>
      <c r="F42" s="204" t="str">
        <f>IF(OR(ISNA(MATCH(W42,'4k - LOS'!$B$4:$B$15,0)),ISNA(MATCH(E42,'4k - LOS'!$C$3:$F$3,0))),"",INDEX('4k - LOS'!$C$4:$F$15,MATCH(W42,'4k - LOS'!$B$4:$B$15,0),MATCH(E42,'4k - LOS'!$C$3:$F$3,0)))</f>
        <v/>
      </c>
      <c r="G42" s="25" t="str">
        <f>IF($F42="","",INDEX('4k - 1. závod'!$A:$AB,$F42+5,INDEX('4k - Základní list'!$B:$B,MATCH($E42,'4k - Základní list'!$A:$A,0),1)))</f>
        <v/>
      </c>
      <c r="H42" s="145" t="str">
        <f>IF($F42="",IF(AA40&gt;0, POCET_DRUZSTEV, ""),INDEX('4k - 1. závod'!$A:$AB,$F42+5,INDEX('4k - Základní list'!$B:$B,MATCH($E42,'4k - Základní list'!$A:$A,0),1)+3))</f>
        <v/>
      </c>
      <c r="I42" s="333"/>
      <c r="J42" s="333"/>
      <c r="K42" s="342"/>
      <c r="L42" s="78" t="str">
        <f>IF(M42="","",INDEX(Soupisky!$H:$H,MATCH(M42,Soupisky!$I:$I,0)))</f>
        <v/>
      </c>
      <c r="M42" s="200" t="str">
        <f t="shared" si="0"/>
        <v/>
      </c>
      <c r="N42" s="203"/>
      <c r="O42" s="204" t="str">
        <f>IF(OR(ISNA(MATCH(W42,'4k - LOS'!$B$19:$B$30,0)),ISNA(MATCH(N42,'4k - LOS'!$C$18:$F$18,0))),"",INDEX('4k - LOS'!$C$19:$F$30,MATCH(W42,'4k - LOS'!$B$19:$B$30,0),MATCH(N42,'4k - LOS'!$C$18:$F$18,0)))</f>
        <v/>
      </c>
      <c r="P42" s="25" t="str">
        <f>IF($O42="","",INDEX('4k - 2. závod'!$A:$AB,$O42+5,INDEX('4k - Základní list'!$B:$B,MATCH($N42,'4k - Základní list'!$A:$A,0),1)))</f>
        <v/>
      </c>
      <c r="Q42" s="145" t="str">
        <f>IF($O42="",IF(AA40&gt;0, POCET_DRUZSTEV, ""),INDEX('4k - 2. závod'!$A:$AB,$O42+5,INDEX('4k - Základní list'!$B:$B,MATCH($N42,'4k - Základní list'!$A:$A,0),1)+3))</f>
        <v/>
      </c>
      <c r="R42" s="312"/>
      <c r="S42" s="312"/>
      <c r="T42" s="306"/>
      <c r="U42" s="97" t="str">
        <f t="shared" si="1"/>
        <v/>
      </c>
      <c r="V42" s="97" t="str">
        <f t="shared" si="2"/>
        <v/>
      </c>
      <c r="W42" s="93" t="str">
        <f>IF(ISBLANK(B40),"",B40)</f>
        <v>MRS Uherské Hradiště PRESTON</v>
      </c>
      <c r="X42" s="309"/>
      <c r="Y42" s="312"/>
      <c r="Z42" s="306"/>
      <c r="AA42" s="304"/>
      <c r="AB42" s="99"/>
      <c r="AC42" s="99"/>
      <c r="AD42" s="99"/>
      <c r="AE42" s="86"/>
      <c r="AF42" s="99"/>
      <c r="AG42" s="86"/>
      <c r="AH42" s="99"/>
      <c r="AI42" s="86"/>
      <c r="AJ42" s="99"/>
      <c r="AK42" s="86"/>
      <c r="AL42" s="99"/>
      <c r="AM42" s="86"/>
      <c r="AN42" s="99"/>
      <c r="AO42" s="86"/>
      <c r="AP42" s="99"/>
      <c r="AQ42" s="86"/>
      <c r="AR42" s="99"/>
      <c r="AS42" s="86"/>
      <c r="AT42" s="99"/>
      <c r="AU42" s="86"/>
      <c r="AV42" s="99"/>
      <c r="AW42" s="86"/>
      <c r="AX42" s="99"/>
      <c r="AY42" s="86"/>
      <c r="AZ42" s="99"/>
      <c r="BA42" s="86"/>
      <c r="BB42" s="99"/>
      <c r="BC42" s="86"/>
      <c r="BR42" s="94" t="str">
        <f t="shared" si="3"/>
        <v/>
      </c>
      <c r="BS42" s="94" t="str">
        <f t="shared" si="4"/>
        <v/>
      </c>
    </row>
    <row r="43" spans="1:71" s="94" customFormat="1" ht="25.5" customHeight="1" thickBot="1" x14ac:dyDescent="0.25">
      <c r="A43" s="337"/>
      <c r="B43" s="331"/>
      <c r="C43" s="124" t="str">
        <f>IF(D43="","",INDEX(Soupisky!$H:$H,MATCH(D43,Soupisky!$I:$I,0)))</f>
        <v/>
      </c>
      <c r="D43" s="210"/>
      <c r="E43" s="211"/>
      <c r="F43" s="212" t="str">
        <f>IF(OR(ISNA(MATCH(W43,'4k - LOS'!$B$4:$B$15,0)),ISNA(MATCH(E43,'4k - LOS'!$C$3:$F$3,0))),"",INDEX('4k - LOS'!$C$4:$F$15,MATCH(W43,'4k - LOS'!$B$4:$B$15,0),MATCH(E43,'4k - LOS'!$C$3:$F$3,0)))</f>
        <v/>
      </c>
      <c r="G43" s="125" t="str">
        <f>IF($F43="","",INDEX('4k - 1. závod'!$A:$AB,$F43+5,INDEX('4k - Základní list'!$B:$B,MATCH($E43,'4k - Základní list'!$A:$A,0),1)))</f>
        <v/>
      </c>
      <c r="H43" s="146" t="str">
        <f>IF($F43="",IF(AA40&gt;0, POCET_DRUZSTEV, ""),INDEX('4k - 1. závod'!$A:$AB,$F43+5,INDEX('4k - Základní list'!$B:$B,MATCH($E43,'4k - Základní list'!$A:$A,0),1)+3))</f>
        <v/>
      </c>
      <c r="I43" s="333"/>
      <c r="J43" s="334"/>
      <c r="K43" s="343"/>
      <c r="L43" s="124" t="str">
        <f>IF(M43="","",INDEX(Soupisky!$H:$H,MATCH(M43,Soupisky!$I:$I,0)))</f>
        <v/>
      </c>
      <c r="M43" s="210" t="str">
        <f t="shared" si="0"/>
        <v/>
      </c>
      <c r="N43" s="211"/>
      <c r="O43" s="212" t="str">
        <f>IF(OR(ISNA(MATCH(W43,'4k - LOS'!$B$19:$B$30,0)),ISNA(MATCH(N43,'4k - LOS'!$C$18:$F$18,0))),"",INDEX('4k - LOS'!$C$19:$F$30,MATCH(W43,'4k - LOS'!$B$19:$B$30,0),MATCH(N43,'4k - LOS'!$C$18:$F$18,0)))</f>
        <v/>
      </c>
      <c r="P43" s="125" t="str">
        <f>IF($O43="","",INDEX('4k - 2. závod'!$A:$AB,$O43+5,INDEX('4k - Základní list'!$B:$B,MATCH($N43,'4k - Základní list'!$A:$A,0),1)))</f>
        <v/>
      </c>
      <c r="Q43" s="146" t="str">
        <f>IF($O43="",IF(AA40&gt;0, POCET_DRUZSTEV, ""),INDEX('4k - 2. závod'!$A:$AB,$O43+5,INDEX('4k - Základní list'!$B:$B,MATCH($N43,'4k - Základní list'!$A:$A,0),1)+3))</f>
        <v/>
      </c>
      <c r="R43" s="312"/>
      <c r="S43" s="313"/>
      <c r="T43" s="307"/>
      <c r="U43" s="97" t="str">
        <f t="shared" si="1"/>
        <v/>
      </c>
      <c r="V43" s="97" t="str">
        <f t="shared" si="2"/>
        <v/>
      </c>
      <c r="W43" s="93" t="str">
        <f>IF(ISBLANK(B40),"",B40)</f>
        <v>MRS Uherské Hradiště PRESTON</v>
      </c>
      <c r="X43" s="309"/>
      <c r="Y43" s="313"/>
      <c r="Z43" s="307"/>
      <c r="AA43" s="304"/>
      <c r="AB43" s="99"/>
      <c r="AC43" s="99"/>
      <c r="AD43" s="99"/>
      <c r="AE43" s="86"/>
      <c r="AF43" s="99"/>
      <c r="AG43" s="86"/>
      <c r="AH43" s="99"/>
      <c r="AI43" s="86"/>
      <c r="AJ43" s="99"/>
      <c r="AK43" s="86"/>
      <c r="AL43" s="99"/>
      <c r="AM43" s="86"/>
      <c r="AN43" s="99"/>
      <c r="AO43" s="86"/>
      <c r="AP43" s="99"/>
      <c r="AQ43" s="86"/>
      <c r="AR43" s="99"/>
      <c r="AS43" s="86"/>
      <c r="AT43" s="99"/>
      <c r="AU43" s="86"/>
      <c r="AV43" s="99"/>
      <c r="AW43" s="86"/>
      <c r="AX43" s="99"/>
      <c r="AY43" s="86"/>
      <c r="AZ43" s="99"/>
      <c r="BA43" s="86"/>
      <c r="BB43" s="99"/>
      <c r="BC43" s="86"/>
      <c r="BR43" s="94" t="str">
        <f t="shared" si="3"/>
        <v/>
      </c>
      <c r="BS43" s="94" t="str">
        <f t="shared" si="4"/>
        <v/>
      </c>
    </row>
    <row r="44" spans="1:71" s="94" customFormat="1" ht="25.5" customHeight="1" x14ac:dyDescent="0.2">
      <c r="A44" s="335" t="str">
        <f>IF(INDEX('4k - LOS'!$H$4:$H$15,MATCH(B44,'4k - LOS'!$I$4:$I$15,0),)=0,"",INDEX('4k - LOS'!$H$4:$H$15,MATCH(B44,'4k - LOS'!$I$4:$I$15,0),))</f>
        <v/>
      </c>
      <c r="B44" s="387" t="str">
        <f>Soupisky!$M13</f>
        <v>MO ČRS Jindřichův Hradec AWAS DRENNAN</v>
      </c>
      <c r="C44" s="76" t="str">
        <f>IF(D44="","",INDEX(Soupisky!$H:$H,MATCH(D44,Soupisky!$I:$I,0)))</f>
        <v/>
      </c>
      <c r="D44" s="208"/>
      <c r="E44" s="198"/>
      <c r="F44" s="199" t="str">
        <f>IF(OR(ISNA(MATCH(W44,'4k - LOS'!$B$4:$B$15,0)),ISNA(MATCH(E44,'4k - LOS'!$C$3:$F$3,0))),"",INDEX('4k - LOS'!$C$4:$F$15,MATCH(W44,'4k - LOS'!$B$4:$B$15,0),MATCH(E44,'4k - LOS'!$C$3:$F$3,0)))</f>
        <v/>
      </c>
      <c r="G44" s="24" t="str">
        <f>IF($F44="","",INDEX('4k - 1. závod'!$A:$AB,$F44+5,INDEX('4k - Základní list'!$B:$B,MATCH($E44,'4k - Základní list'!$A:$A,0),1)))</f>
        <v/>
      </c>
      <c r="H44" s="144" t="str">
        <f>IF($F44="",IF(AA44&gt;0, POCET_DRUZSTEV, ""),INDEX('4k - 1. závod'!$A:$AB,$F44+5,INDEX('4k - Základní list'!$B:$B,MATCH($E44,'4k - Základní list'!$A:$A,0),1)+3))</f>
        <v/>
      </c>
      <c r="I44" s="332" t="str">
        <f>IF(F44="","",SUM(G44:G47))</f>
        <v/>
      </c>
      <c r="J44" s="332" t="str">
        <f>IF(AA44&gt;0,SUM(H44:H47), "")</f>
        <v/>
      </c>
      <c r="K44" s="341" t="str">
        <f>IF(AA44&gt;0,RANK(J44,J:J,1), "")</f>
        <v/>
      </c>
      <c r="L44" s="76" t="str">
        <f>IF(M44="","",INDEX(Soupisky!$H:$H,MATCH(M44,Soupisky!$I:$I,0)))</f>
        <v/>
      </c>
      <c r="M44" s="208" t="str">
        <f t="shared" si="0"/>
        <v/>
      </c>
      <c r="N44" s="198"/>
      <c r="O44" s="199" t="str">
        <f>IF(OR(ISNA(MATCH(W44,'4k - LOS'!$B$19:$B$30,0)),ISNA(MATCH(N44,'4k - LOS'!$C$18:$F$18,0))),"",INDEX('4k - LOS'!$C$19:$F$30,MATCH(W44,'4k - LOS'!$B$19:$B$30,0),MATCH(N44,'4k - LOS'!$C$18:$F$18,0)))</f>
        <v/>
      </c>
      <c r="P44" s="24" t="str">
        <f>IF($O44="","",INDEX('4k - 2. závod'!$A:$AB,$O44+5,INDEX('4k - Základní list'!$B:$B,MATCH($N44,'4k - Základní list'!$A:$A,0),1)))</f>
        <v/>
      </c>
      <c r="Q44" s="144" t="str">
        <f>IF($O44="",IF(AA44&gt;0, POCET_DRUZSTEV, ""),INDEX('4k - 2. závod'!$A:$AB,$O44+5,INDEX('4k - Základní list'!$B:$B,MATCH($N44,'4k - Základní list'!$A:$A,0),1)+3))</f>
        <v/>
      </c>
      <c r="R44" s="311" t="str">
        <f>IF(O44="","",SUM(P44:P47))</f>
        <v/>
      </c>
      <c r="S44" s="311" t="str">
        <f>IF(AA44&gt;0,SUM(Q44:Q47), "")</f>
        <v/>
      </c>
      <c r="T44" s="305" t="str">
        <f>IF(AA44&gt;0, RANK(S44,S:S,1), "")</f>
        <v/>
      </c>
      <c r="U44" s="126" t="str">
        <f t="shared" si="1"/>
        <v/>
      </c>
      <c r="V44" s="126" t="str">
        <f t="shared" si="2"/>
        <v/>
      </c>
      <c r="W44" s="127" t="str">
        <f>IF(ISBLANK(B44),"",B44)</f>
        <v>MO ČRS Jindřichův Hradec AWAS DRENNAN</v>
      </c>
      <c r="X44" s="308" t="str">
        <f>IF(O44="","",SUM(I44,R44))</f>
        <v/>
      </c>
      <c r="Y44" s="311" t="str">
        <f>IF(AA44&gt;0, SUM(S44,J44), "")</f>
        <v/>
      </c>
      <c r="Z44" s="305" t="str">
        <f>IF(AA44&gt;0,RANK(Y44,Y:Y,1), "")</f>
        <v/>
      </c>
      <c r="AA44" s="304">
        <f>IF(AND(D44="",D45="",D46="",D47=""), 0, 1)</f>
        <v>0</v>
      </c>
      <c r="AB44" s="99"/>
      <c r="AC44" s="99"/>
      <c r="AD44" s="99"/>
      <c r="AE44" s="86"/>
      <c r="AF44" s="99"/>
      <c r="AG44" s="86"/>
      <c r="AH44" s="99"/>
      <c r="AI44" s="86"/>
      <c r="AJ44" s="99"/>
      <c r="AK44" s="86"/>
      <c r="AL44" s="99"/>
      <c r="AM44" s="86"/>
      <c r="AN44" s="99"/>
      <c r="AO44" s="86"/>
      <c r="AP44" s="99"/>
      <c r="AQ44" s="86"/>
      <c r="AR44" s="99"/>
      <c r="AS44" s="86"/>
      <c r="AT44" s="99"/>
      <c r="AU44" s="86"/>
      <c r="AV44" s="99"/>
      <c r="AW44" s="86"/>
      <c r="AX44" s="99"/>
      <c r="AY44" s="86"/>
      <c r="AZ44" s="99"/>
      <c r="BA44" s="86"/>
      <c r="BB44" s="99"/>
      <c r="BC44" s="86"/>
      <c r="BR44" s="94" t="str">
        <f t="shared" si="3"/>
        <v/>
      </c>
      <c r="BS44" s="94" t="str">
        <f t="shared" si="4"/>
        <v/>
      </c>
    </row>
    <row r="45" spans="1:71" s="94" customFormat="1" ht="25.5" customHeight="1" x14ac:dyDescent="0.2">
      <c r="A45" s="336"/>
      <c r="B45" s="330"/>
      <c r="C45" s="77" t="str">
        <f>IF(D45="","",INDEX(Soupisky!$H:$H,MATCH(D45,Soupisky!$I:$I,0)))</f>
        <v/>
      </c>
      <c r="D45" s="200"/>
      <c r="E45" s="201"/>
      <c r="F45" s="202" t="str">
        <f>IF(OR(ISNA(MATCH(W45,'4k - LOS'!$B$4:$B$15,0)),ISNA(MATCH(E45,'4k - LOS'!$C$3:$F$3,0))),"",INDEX('4k - LOS'!$C$4:$F$15,MATCH(W45,'4k - LOS'!$B$4:$B$15,0),MATCH(E45,'4k - LOS'!$C$3:$F$3,0)))</f>
        <v/>
      </c>
      <c r="G45" s="25" t="str">
        <f>IF($F45="","",INDEX('4k - 1. závod'!$A:$AB,$F45+5,INDEX('4k - Základní list'!$B:$B,MATCH($E45,'4k - Základní list'!$A:$A,0),1)))</f>
        <v/>
      </c>
      <c r="H45" s="145" t="str">
        <f>IF($F45="",IF(AA44&gt;0, POCET_DRUZSTEV, ""),INDEX('4k - 1. závod'!$A:$AB,$F45+5,INDEX('4k - Základní list'!$B:$B,MATCH($E45,'4k - Základní list'!$A:$A,0),1)+3))</f>
        <v/>
      </c>
      <c r="I45" s="333"/>
      <c r="J45" s="333"/>
      <c r="K45" s="342"/>
      <c r="L45" s="77" t="str">
        <f>IF(M45="","",INDEX(Soupisky!$H:$H,MATCH(M45,Soupisky!$I:$I,0)))</f>
        <v/>
      </c>
      <c r="M45" s="200" t="str">
        <f t="shared" si="0"/>
        <v/>
      </c>
      <c r="N45" s="201"/>
      <c r="O45" s="202" t="str">
        <f>IF(OR(ISNA(MATCH(W45,'4k - LOS'!$B$19:$B$30,0)),ISNA(MATCH(N45,'4k - LOS'!$C$18:$F$18,0))),"",INDEX('4k - LOS'!$C$19:$F$30,MATCH(W45,'4k - LOS'!$B$19:$B$30,0),MATCH(N45,'4k - LOS'!$C$18:$F$18,0)))</f>
        <v/>
      </c>
      <c r="P45" s="25" t="str">
        <f>IF($O45="","",INDEX('4k - 2. závod'!$A:$AB,$O45+5,INDEX('4k - Základní list'!$B:$B,MATCH($N45,'4k - Základní list'!$A:$A,0),1)))</f>
        <v/>
      </c>
      <c r="Q45" s="145" t="str">
        <f>IF($O45="",IF(AA44&gt;0, POCET_DRUZSTEV, ""),INDEX('4k - 2. závod'!$A:$AB,$O45+5,INDEX('4k - Základní list'!$B:$B,MATCH($N45,'4k - Základní list'!$A:$A,0),1)+3))</f>
        <v/>
      </c>
      <c r="R45" s="312"/>
      <c r="S45" s="312"/>
      <c r="T45" s="306"/>
      <c r="U45" s="128" t="str">
        <f t="shared" si="1"/>
        <v/>
      </c>
      <c r="V45" s="128" t="str">
        <f t="shared" si="2"/>
        <v/>
      </c>
      <c r="W45" s="129" t="str">
        <f>IF(ISBLANK(B44),"",B44)</f>
        <v>MO ČRS Jindřichův Hradec AWAS DRENNAN</v>
      </c>
      <c r="X45" s="309"/>
      <c r="Y45" s="312"/>
      <c r="Z45" s="306"/>
      <c r="AA45" s="304"/>
      <c r="AB45" s="99"/>
      <c r="AC45" s="99"/>
      <c r="AD45" s="99"/>
      <c r="AE45" s="86"/>
      <c r="AF45" s="99"/>
      <c r="AG45" s="86"/>
      <c r="AH45" s="99"/>
      <c r="AI45" s="86"/>
      <c r="AJ45" s="99"/>
      <c r="AK45" s="86"/>
      <c r="AL45" s="99"/>
      <c r="AM45" s="86"/>
      <c r="AN45" s="99"/>
      <c r="AO45" s="86"/>
      <c r="AP45" s="99"/>
      <c r="AQ45" s="86"/>
      <c r="AR45" s="99"/>
      <c r="AS45" s="86"/>
      <c r="AT45" s="99"/>
      <c r="AU45" s="86"/>
      <c r="AV45" s="99"/>
      <c r="AW45" s="86"/>
      <c r="AX45" s="99"/>
      <c r="AY45" s="86"/>
      <c r="AZ45" s="99"/>
      <c r="BA45" s="86"/>
      <c r="BB45" s="99"/>
      <c r="BC45" s="86"/>
      <c r="BR45" s="94" t="str">
        <f t="shared" si="3"/>
        <v/>
      </c>
      <c r="BS45" s="94" t="str">
        <f t="shared" si="4"/>
        <v/>
      </c>
    </row>
    <row r="46" spans="1:71" s="94" customFormat="1" ht="25.5" customHeight="1" x14ac:dyDescent="0.2">
      <c r="A46" s="336"/>
      <c r="B46" s="330"/>
      <c r="C46" s="78" t="str">
        <f>IF(D46="","",INDEX(Soupisky!$H:$H,MATCH(D46,Soupisky!$I:$I,0)))</f>
        <v/>
      </c>
      <c r="D46" s="200"/>
      <c r="E46" s="203"/>
      <c r="F46" s="204" t="str">
        <f>IF(OR(ISNA(MATCH(W46,'4k - LOS'!$B$4:$B$15,0)),ISNA(MATCH(E46,'4k - LOS'!$C$3:$F$3,0))),"",INDEX('4k - LOS'!$C$4:$F$15,MATCH(W46,'4k - LOS'!$B$4:$B$15,0),MATCH(E46,'4k - LOS'!$C$3:$F$3,0)))</f>
        <v/>
      </c>
      <c r="G46" s="25" t="str">
        <f>IF($F46="","",INDEX('4k - 1. závod'!$A:$AB,$F46+5,INDEX('4k - Základní list'!$B:$B,MATCH($E46,'4k - Základní list'!$A:$A,0),1)))</f>
        <v/>
      </c>
      <c r="H46" s="145" t="str">
        <f>IF($F46="",IF(AA44&gt;0, POCET_DRUZSTEV, ""),INDEX('4k - 1. závod'!$A:$AB,$F46+5,INDEX('4k - Základní list'!$B:$B,MATCH($E46,'4k - Základní list'!$A:$A,0),1)+3))</f>
        <v/>
      </c>
      <c r="I46" s="333"/>
      <c r="J46" s="333"/>
      <c r="K46" s="342"/>
      <c r="L46" s="78" t="str">
        <f>IF(M46="","",INDEX(Soupisky!$H:$H,MATCH(M46,Soupisky!$I:$I,0)))</f>
        <v/>
      </c>
      <c r="M46" s="200" t="str">
        <f t="shared" si="0"/>
        <v/>
      </c>
      <c r="N46" s="203"/>
      <c r="O46" s="204" t="str">
        <f>IF(OR(ISNA(MATCH(W46,'4k - LOS'!$B$19:$B$30,0)),ISNA(MATCH(N46,'4k - LOS'!$C$18:$F$18,0))),"",INDEX('4k - LOS'!$C$19:$F$30,MATCH(W46,'4k - LOS'!$B$19:$B$30,0),MATCH(N46,'4k - LOS'!$C$18:$F$18,0)))</f>
        <v/>
      </c>
      <c r="P46" s="25" t="str">
        <f>IF($O46="","",INDEX('4k - 2. závod'!$A:$AB,$O46+5,INDEX('4k - Základní list'!$B:$B,MATCH($N46,'4k - Základní list'!$A:$A,0),1)))</f>
        <v/>
      </c>
      <c r="Q46" s="145" t="str">
        <f>IF($O46="",IF(AA44&gt;0, POCET_DRUZSTEV, ""),INDEX('4k - 2. závod'!$A:$AB,$O46+5,INDEX('4k - Základní list'!$B:$B,MATCH($N46,'4k - Základní list'!$A:$A,0),1)+3))</f>
        <v/>
      </c>
      <c r="R46" s="312"/>
      <c r="S46" s="312"/>
      <c r="T46" s="306"/>
      <c r="U46" s="128" t="str">
        <f t="shared" si="1"/>
        <v/>
      </c>
      <c r="V46" s="128" t="str">
        <f t="shared" si="2"/>
        <v/>
      </c>
      <c r="W46" s="129" t="str">
        <f>IF(ISBLANK(B44),"",B44)</f>
        <v>MO ČRS Jindřichův Hradec AWAS DRENNAN</v>
      </c>
      <c r="X46" s="309"/>
      <c r="Y46" s="312"/>
      <c r="Z46" s="306"/>
      <c r="AA46" s="304"/>
      <c r="AB46" s="99"/>
      <c r="AC46" s="99"/>
      <c r="AD46" s="99"/>
      <c r="AE46" s="86"/>
      <c r="AF46" s="99"/>
      <c r="AG46" s="86"/>
      <c r="AH46" s="99"/>
      <c r="AI46" s="86"/>
      <c r="AJ46" s="99"/>
      <c r="AK46" s="86"/>
      <c r="AL46" s="99"/>
      <c r="AM46" s="86"/>
      <c r="AN46" s="99"/>
      <c r="AO46" s="86"/>
      <c r="AP46" s="99"/>
      <c r="AQ46" s="86"/>
      <c r="AR46" s="99"/>
      <c r="AS46" s="86"/>
      <c r="AT46" s="99"/>
      <c r="AU46" s="86"/>
      <c r="AV46" s="99"/>
      <c r="AW46" s="86"/>
      <c r="AX46" s="99"/>
      <c r="AY46" s="86"/>
      <c r="AZ46" s="99"/>
      <c r="BA46" s="86"/>
      <c r="BB46" s="99"/>
      <c r="BC46" s="86"/>
      <c r="BR46" s="94" t="str">
        <f t="shared" si="3"/>
        <v/>
      </c>
      <c r="BS46" s="94" t="str">
        <f t="shared" si="4"/>
        <v/>
      </c>
    </row>
    <row r="47" spans="1:71" s="94" customFormat="1" ht="25.5" customHeight="1" thickBot="1" x14ac:dyDescent="0.25">
      <c r="A47" s="337"/>
      <c r="B47" s="331"/>
      <c r="C47" s="79" t="str">
        <f>IF(D47="","",INDEX(Soupisky!$H:$H,MATCH(D47,Soupisky!$I:$I,0)))</f>
        <v/>
      </c>
      <c r="D47" s="205"/>
      <c r="E47" s="206"/>
      <c r="F47" s="207" t="str">
        <f>IF(OR(ISNA(MATCH(W47,'4k - LOS'!$B$4:$B$15,0)),ISNA(MATCH(E47,'4k - LOS'!$C$3:$F$3,0))),"",INDEX('4k - LOS'!$C$4:$F$15,MATCH(W47,'4k - LOS'!$B$4:$B$15,0),MATCH(E47,'4k - LOS'!$C$3:$F$3,0)))</f>
        <v/>
      </c>
      <c r="G47" s="26" t="str">
        <f>IF($F47="","",INDEX('4k - 1. závod'!$A:$AB,$F47+5,INDEX('4k - Základní list'!$B:$B,MATCH($E47,'4k - Základní list'!$A:$A,0),1)))</f>
        <v/>
      </c>
      <c r="H47" s="146" t="str">
        <f>IF($F47="",IF(AA44&gt;0, POCET_DRUZSTEV, ""),INDEX('4k - 1. závod'!$A:$AB,$F47+5,INDEX('4k - Základní list'!$B:$B,MATCH($E47,'4k - Základní list'!$A:$A,0),1)+3))</f>
        <v/>
      </c>
      <c r="I47" s="334"/>
      <c r="J47" s="334"/>
      <c r="K47" s="343"/>
      <c r="L47" s="79" t="str">
        <f>IF(M47="","",INDEX(Soupisky!$H:$H,MATCH(M47,Soupisky!$I:$I,0)))</f>
        <v/>
      </c>
      <c r="M47" s="205" t="str">
        <f t="shared" si="0"/>
        <v/>
      </c>
      <c r="N47" s="206"/>
      <c r="O47" s="207" t="str">
        <f>IF(OR(ISNA(MATCH(W47,'4k - LOS'!$B$19:$B$30,0)),ISNA(MATCH(N47,'4k - LOS'!$C$18:$F$18,0))),"",INDEX('4k - LOS'!$C$19:$F$30,MATCH(W47,'4k - LOS'!$B$19:$B$30,0),MATCH(N47,'4k - LOS'!$C$18:$F$18,0)))</f>
        <v/>
      </c>
      <c r="P47" s="26" t="str">
        <f>IF($O47="","",INDEX('4k - 2. závod'!$A:$AB,$O47+5,INDEX('4k - Základní list'!$B:$B,MATCH($N47,'4k - Základní list'!$A:$A,0),1)))</f>
        <v/>
      </c>
      <c r="Q47" s="146" t="str">
        <f>IF($O47="",IF(AA44&gt;0, POCET_DRUZSTEV, ""),INDEX('4k - 2. závod'!$A:$AB,$O47+5,INDEX('4k - Základní list'!$B:$B,MATCH($N47,'4k - Základní list'!$A:$A,0),1)+3))</f>
        <v/>
      </c>
      <c r="R47" s="313"/>
      <c r="S47" s="313"/>
      <c r="T47" s="307"/>
      <c r="U47" s="130" t="str">
        <f t="shared" si="1"/>
        <v/>
      </c>
      <c r="V47" s="130" t="str">
        <f t="shared" si="2"/>
        <v/>
      </c>
      <c r="W47" s="131" t="str">
        <f>IF(ISBLANK(B44),"",B44)</f>
        <v>MO ČRS Jindřichův Hradec AWAS DRENNAN</v>
      </c>
      <c r="X47" s="310"/>
      <c r="Y47" s="313"/>
      <c r="Z47" s="307"/>
      <c r="AA47" s="304"/>
      <c r="AB47" s="99"/>
      <c r="AC47" s="99"/>
      <c r="AD47" s="99"/>
      <c r="AE47" s="86"/>
      <c r="AF47" s="99"/>
      <c r="AG47" s="86"/>
      <c r="AH47" s="99"/>
      <c r="AI47" s="86"/>
      <c r="AJ47" s="99"/>
      <c r="AK47" s="86"/>
      <c r="AL47" s="99"/>
      <c r="AM47" s="86"/>
      <c r="AN47" s="99"/>
      <c r="AO47" s="86"/>
      <c r="AP47" s="99"/>
      <c r="AQ47" s="86"/>
      <c r="AR47" s="99"/>
      <c r="AS47" s="86"/>
      <c r="AT47" s="99"/>
      <c r="AU47" s="86"/>
      <c r="AV47" s="99"/>
      <c r="AW47" s="86"/>
      <c r="AX47" s="99"/>
      <c r="AY47" s="86"/>
      <c r="AZ47" s="99"/>
      <c r="BA47" s="86"/>
      <c r="BB47" s="99"/>
      <c r="BC47" s="86"/>
      <c r="BR47" s="94" t="str">
        <f t="shared" si="3"/>
        <v/>
      </c>
      <c r="BS47" s="94" t="str">
        <f t="shared" si="4"/>
        <v/>
      </c>
    </row>
    <row r="48" spans="1:71" s="94" customFormat="1" ht="25.5" customHeight="1" x14ac:dyDescent="0.2">
      <c r="A48" s="335" t="str">
        <f>IF(INDEX('4k - LOS'!$H$4:$H$15,MATCH(B48,'4k - LOS'!$I$4:$I$15,0),)=0,"",INDEX('4k - LOS'!$H$4:$H$15,MATCH(B48,'4k - LOS'!$I$4:$I$15,0),))</f>
        <v/>
      </c>
      <c r="B48" s="387" t="str">
        <f>Soupisky!$M14</f>
        <v>MO ČRS Mělník - Colmic</v>
      </c>
      <c r="C48" s="76" t="str">
        <f>IF(D48="","",INDEX(Soupisky!$H:$H,MATCH(D48,Soupisky!$I:$I,0)))</f>
        <v/>
      </c>
      <c r="D48" s="208"/>
      <c r="E48" s="198"/>
      <c r="F48" s="199" t="str">
        <f>IF(OR(ISNA(MATCH(W48,'4k - LOS'!$B$4:$B$15,0)),ISNA(MATCH(E48,'4k - LOS'!$C$3:$F$3,0))),"",INDEX('4k - LOS'!$C$4:$F$15,MATCH(W48,'4k - LOS'!$B$4:$B$15,0),MATCH(E48,'4k - LOS'!$C$3:$F$3,0)))</f>
        <v/>
      </c>
      <c r="G48" s="24" t="str">
        <f>IF($F48="","",INDEX('4k - 1. závod'!$A:$AB,$F48+5,INDEX('4k - Základní list'!$B:$B,MATCH($E48,'4k - Základní list'!$A:$A,0),1)))</f>
        <v/>
      </c>
      <c r="H48" s="144" t="str">
        <f>IF($F48="",IF(AA48&gt;0, POCET_DRUZSTEV, ""),INDEX('4k - 1. závod'!$A:$AB,$F48+5,INDEX('4k - Základní list'!$B:$B,MATCH($E48,'4k - Základní list'!$A:$A,0),1)+3))</f>
        <v/>
      </c>
      <c r="I48" s="332" t="str">
        <f>IF(F48="","",SUM(G48:G51))</f>
        <v/>
      </c>
      <c r="J48" s="332" t="str">
        <f>IF(AA48&gt;0,SUM(H48:H51), "")</f>
        <v/>
      </c>
      <c r="K48" s="341" t="str">
        <f>IF(AA48&gt;0,RANK(J48,J:J,1), "")</f>
        <v/>
      </c>
      <c r="L48" s="76" t="str">
        <f>IF(M48="","",INDEX(Soupisky!$H:$H,MATCH(M48,Soupisky!$I:$I,0)))</f>
        <v/>
      </c>
      <c r="M48" s="208" t="str">
        <f t="shared" si="0"/>
        <v/>
      </c>
      <c r="N48" s="198"/>
      <c r="O48" s="199" t="str">
        <f>IF(OR(ISNA(MATCH(W48,'4k - LOS'!$B$19:$B$30,0)),ISNA(MATCH(N48,'4k - LOS'!$C$18:$F$18,0))),"",INDEX('4k - LOS'!$C$19:$F$30,MATCH(W48,'4k - LOS'!$B$19:$B$30,0),MATCH(N48,'4k - LOS'!$C$18:$F$18,0)))</f>
        <v/>
      </c>
      <c r="P48" s="24" t="str">
        <f>IF($O48="","",INDEX('4k - 2. závod'!$A:$AB,$O48+5,INDEX('4k - Základní list'!$B:$B,MATCH($N48,'4k - Základní list'!$A:$A,0),1)))</f>
        <v/>
      </c>
      <c r="Q48" s="144" t="str">
        <f>IF($O48="",IF(AA48&gt;0, POCET_DRUZSTEV, ""),INDEX('4k - 2. závod'!$A:$AB,$O48+5,INDEX('4k - Základní list'!$B:$B,MATCH($N48,'4k - Základní list'!$A:$A,0),1)+3))</f>
        <v/>
      </c>
      <c r="R48" s="311" t="str">
        <f>IF(O48="","",SUM(P48:P51))</f>
        <v/>
      </c>
      <c r="S48" s="311" t="str">
        <f>IF(AA48&gt;0,SUM(Q48:Q51), "")</f>
        <v/>
      </c>
      <c r="T48" s="305" t="str">
        <f>IF(AA48&gt;0, RANK(S48,S:S,1), "")</f>
        <v/>
      </c>
      <c r="U48" s="126" t="str">
        <f t="shared" si="1"/>
        <v/>
      </c>
      <c r="V48" s="126" t="str">
        <f t="shared" si="2"/>
        <v/>
      </c>
      <c r="W48" s="127" t="str">
        <f>IF(ISBLANK(B48),"",B48)</f>
        <v>MO ČRS Mělník - Colmic</v>
      </c>
      <c r="X48" s="308" t="str">
        <f>IF(O48="","",SUM(I48,R48))</f>
        <v/>
      </c>
      <c r="Y48" s="311" t="str">
        <f>IF(AA48&gt;0, SUM(S48,J48), "")</f>
        <v/>
      </c>
      <c r="Z48" s="305" t="str">
        <f>IF(AA48&gt;0,RANK(Y48,Y:Y,1), "")</f>
        <v/>
      </c>
      <c r="AA48" s="304">
        <f>IF(AND(D48="",D49="",D50="",D51=""), 0, 1)</f>
        <v>0</v>
      </c>
      <c r="AB48" s="95"/>
      <c r="AC48" s="95"/>
      <c r="AD48" s="95"/>
      <c r="AE48" s="96"/>
      <c r="AF48" s="95"/>
      <c r="AG48" s="96"/>
      <c r="AH48" s="95"/>
      <c r="AI48" s="96"/>
      <c r="AJ48" s="95"/>
      <c r="AK48" s="96"/>
      <c r="AL48" s="95"/>
      <c r="AM48" s="96"/>
      <c r="AN48" s="95"/>
      <c r="AO48" s="96"/>
      <c r="AP48" s="95"/>
      <c r="AQ48" s="96"/>
      <c r="AR48" s="95"/>
      <c r="AS48" s="96"/>
      <c r="AT48" s="95"/>
      <c r="AU48" s="96"/>
      <c r="AV48" s="95"/>
      <c r="AW48" s="96"/>
      <c r="AX48" s="95"/>
      <c r="AY48" s="96"/>
      <c r="AZ48" s="95"/>
      <c r="BA48" s="96"/>
      <c r="BB48" s="95"/>
      <c r="BC48" s="96"/>
      <c r="BR48" s="94" t="str">
        <f t="shared" si="3"/>
        <v/>
      </c>
      <c r="BS48" s="94" t="str">
        <f t="shared" si="4"/>
        <v/>
      </c>
    </row>
    <row r="49" spans="1:71" s="94" customFormat="1" ht="25.5" customHeight="1" x14ac:dyDescent="0.2">
      <c r="A49" s="336"/>
      <c r="B49" s="330"/>
      <c r="C49" s="77" t="str">
        <f>IF(D49="","",INDEX(Soupisky!$H:$H,MATCH(D49,Soupisky!$I:$I,0)))</f>
        <v/>
      </c>
      <c r="D49" s="200"/>
      <c r="E49" s="201"/>
      <c r="F49" s="202" t="str">
        <f>IF(OR(ISNA(MATCH(W49,'4k - LOS'!$B$4:$B$15,0)),ISNA(MATCH(E49,'4k - LOS'!$C$3:$F$3,0))),"",INDEX('4k - LOS'!$C$4:$F$15,MATCH(W49,'4k - LOS'!$B$4:$B$15,0),MATCH(E49,'4k - LOS'!$C$3:$F$3,0)))</f>
        <v/>
      </c>
      <c r="G49" s="25" t="str">
        <f>IF($F49="","",INDEX('4k - 1. závod'!$A:$AB,$F49+5,INDEX('4k - Základní list'!$B:$B,MATCH($E49,'4k - Základní list'!$A:$A,0),1)))</f>
        <v/>
      </c>
      <c r="H49" s="145" t="str">
        <f>IF($F49="",IF(AA48&gt;0, POCET_DRUZSTEV, ""),INDEX('4k - 1. závod'!$A:$AB,$F49+5,INDEX('4k - Základní list'!$B:$B,MATCH($E49,'4k - Základní list'!$A:$A,0),1)+3))</f>
        <v/>
      </c>
      <c r="I49" s="333"/>
      <c r="J49" s="333"/>
      <c r="K49" s="342"/>
      <c r="L49" s="77" t="str">
        <f>IF(M49="","",INDEX(Soupisky!$H:$H,MATCH(M49,Soupisky!$I:$I,0)))</f>
        <v/>
      </c>
      <c r="M49" s="200" t="str">
        <f t="shared" si="0"/>
        <v/>
      </c>
      <c r="N49" s="201"/>
      <c r="O49" s="202" t="str">
        <f>IF(OR(ISNA(MATCH(W49,'4k - LOS'!$B$19:$B$30,0)),ISNA(MATCH(N49,'4k - LOS'!$C$18:$F$18,0))),"",INDEX('4k - LOS'!$C$19:$F$30,MATCH(W49,'4k - LOS'!$B$19:$B$30,0),MATCH(N49,'4k - LOS'!$C$18:$F$18,0)))</f>
        <v/>
      </c>
      <c r="P49" s="25" t="str">
        <f>IF($O49="","",INDEX('4k - 2. závod'!$A:$AB,$O49+5,INDEX('4k - Základní list'!$B:$B,MATCH($N49,'4k - Základní list'!$A:$A,0),1)))</f>
        <v/>
      </c>
      <c r="Q49" s="145" t="str">
        <f>IF($O49="",IF(AA48&gt;0, POCET_DRUZSTEV, ""),INDEX('4k - 2. závod'!$A:$AB,$O49+5,INDEX('4k - Základní list'!$B:$B,MATCH($N49,'4k - Základní list'!$A:$A,0),1)+3))</f>
        <v/>
      </c>
      <c r="R49" s="312"/>
      <c r="S49" s="312"/>
      <c r="T49" s="306"/>
      <c r="U49" s="128" t="str">
        <f t="shared" si="1"/>
        <v/>
      </c>
      <c r="V49" s="128" t="str">
        <f t="shared" si="2"/>
        <v/>
      </c>
      <c r="W49" s="129" t="str">
        <f>IF(ISBLANK(B48),"",B48)</f>
        <v>MO ČRS Mělník - Colmic</v>
      </c>
      <c r="X49" s="309"/>
      <c r="Y49" s="312"/>
      <c r="Z49" s="306"/>
      <c r="AA49" s="304"/>
      <c r="AB49" s="95"/>
      <c r="AC49" s="95"/>
      <c r="AD49" s="95"/>
      <c r="AE49" s="96"/>
      <c r="AF49" s="95"/>
      <c r="AG49" s="96"/>
      <c r="AH49" s="95"/>
      <c r="AI49" s="96"/>
      <c r="AJ49" s="95"/>
      <c r="AK49" s="96"/>
      <c r="AL49" s="95"/>
      <c r="AM49" s="96"/>
      <c r="AN49" s="95"/>
      <c r="AO49" s="96"/>
      <c r="AP49" s="95"/>
      <c r="AQ49" s="96"/>
      <c r="AR49" s="95"/>
      <c r="AS49" s="96"/>
      <c r="AT49" s="95"/>
      <c r="AU49" s="96"/>
      <c r="AV49" s="95"/>
      <c r="AW49" s="96"/>
      <c r="AX49" s="95"/>
      <c r="AY49" s="96"/>
      <c r="AZ49" s="95"/>
      <c r="BA49" s="96"/>
      <c r="BB49" s="95"/>
      <c r="BC49" s="96"/>
      <c r="BR49" s="94" t="str">
        <f t="shared" si="3"/>
        <v/>
      </c>
      <c r="BS49" s="94" t="str">
        <f t="shared" si="4"/>
        <v/>
      </c>
    </row>
    <row r="50" spans="1:71" s="94" customFormat="1" ht="25.5" customHeight="1" x14ac:dyDescent="0.2">
      <c r="A50" s="336"/>
      <c r="B50" s="330"/>
      <c r="C50" s="78" t="str">
        <f>IF(D50="","",INDEX(Soupisky!$H:$H,MATCH(D50,Soupisky!$I:$I,0)))</f>
        <v/>
      </c>
      <c r="D50" s="200"/>
      <c r="E50" s="203"/>
      <c r="F50" s="204" t="str">
        <f>IF(OR(ISNA(MATCH(W50,'4k - LOS'!$B$4:$B$15,0)),ISNA(MATCH(E50,'4k - LOS'!$C$3:$F$3,0))),"",INDEX('4k - LOS'!$C$4:$F$15,MATCH(W50,'4k - LOS'!$B$4:$B$15,0),MATCH(E50,'4k - LOS'!$C$3:$F$3,0)))</f>
        <v/>
      </c>
      <c r="G50" s="25" t="str">
        <f>IF($F50="","",INDEX('4k - 1. závod'!$A:$AB,$F50+5,INDEX('4k - Základní list'!$B:$B,MATCH($E50,'4k - Základní list'!$A:$A,0),1)))</f>
        <v/>
      </c>
      <c r="H50" s="145" t="str">
        <f>IF($F50="",IF(AA48&gt;0, POCET_DRUZSTEV, ""),INDEX('4k - 1. závod'!$A:$AB,$F50+5,INDEX('4k - Základní list'!$B:$B,MATCH($E50,'4k - Základní list'!$A:$A,0),1)+3))</f>
        <v/>
      </c>
      <c r="I50" s="333"/>
      <c r="J50" s="333"/>
      <c r="K50" s="342"/>
      <c r="L50" s="78" t="str">
        <f>IF(M50="","",INDEX(Soupisky!$H:$H,MATCH(M50,Soupisky!$I:$I,0)))</f>
        <v/>
      </c>
      <c r="M50" s="200" t="str">
        <f t="shared" si="0"/>
        <v/>
      </c>
      <c r="N50" s="203"/>
      <c r="O50" s="204" t="str">
        <f>IF(OR(ISNA(MATCH(W50,'4k - LOS'!$B$19:$B$30,0)),ISNA(MATCH(N50,'4k - LOS'!$C$18:$F$18,0))),"",INDEX('4k - LOS'!$C$19:$F$30,MATCH(W50,'4k - LOS'!$B$19:$B$30,0),MATCH(N50,'4k - LOS'!$C$18:$F$18,0)))</f>
        <v/>
      </c>
      <c r="P50" s="25" t="str">
        <f>IF($O50="","",INDEX('4k - 2. závod'!$A:$AB,$O50+5,INDEX('4k - Základní list'!$B:$B,MATCH($N50,'4k - Základní list'!$A:$A,0),1)))</f>
        <v/>
      </c>
      <c r="Q50" s="145" t="str">
        <f>IF($O50="",IF(AA48&gt;0, POCET_DRUZSTEV, ""),INDEX('4k - 2. závod'!$A:$AB,$O50+5,INDEX('4k - Základní list'!$B:$B,MATCH($N50,'4k - Základní list'!$A:$A,0),1)+3))</f>
        <v/>
      </c>
      <c r="R50" s="312"/>
      <c r="S50" s="312"/>
      <c r="T50" s="306"/>
      <c r="U50" s="128" t="str">
        <f t="shared" si="1"/>
        <v/>
      </c>
      <c r="V50" s="128" t="str">
        <f t="shared" si="2"/>
        <v/>
      </c>
      <c r="W50" s="129" t="str">
        <f>IF(ISBLANK(B48),"",B48)</f>
        <v>MO ČRS Mělník - Colmic</v>
      </c>
      <c r="X50" s="309"/>
      <c r="Y50" s="312"/>
      <c r="Z50" s="306"/>
      <c r="AA50" s="304"/>
      <c r="AB50" s="95"/>
      <c r="AC50" s="95"/>
      <c r="AD50" s="95"/>
      <c r="AE50" s="96"/>
      <c r="AF50" s="95"/>
      <c r="AG50" s="96"/>
      <c r="AH50" s="95"/>
      <c r="AI50" s="96"/>
      <c r="AJ50" s="95"/>
      <c r="AK50" s="96"/>
      <c r="AL50" s="95"/>
      <c r="AM50" s="96"/>
      <c r="AN50" s="95"/>
      <c r="AO50" s="96"/>
      <c r="AP50" s="95"/>
      <c r="AQ50" s="96"/>
      <c r="AR50" s="95"/>
      <c r="AS50" s="96"/>
      <c r="AT50" s="95"/>
      <c r="AU50" s="96"/>
      <c r="AV50" s="95"/>
      <c r="AW50" s="96"/>
      <c r="AX50" s="95"/>
      <c r="AY50" s="96"/>
      <c r="AZ50" s="95"/>
      <c r="BA50" s="96"/>
      <c r="BB50" s="95"/>
      <c r="BC50" s="96"/>
      <c r="BR50" s="94" t="str">
        <f t="shared" si="3"/>
        <v/>
      </c>
      <c r="BS50" s="94" t="str">
        <f t="shared" si="4"/>
        <v/>
      </c>
    </row>
    <row r="51" spans="1:71" s="94" customFormat="1" ht="25.5" customHeight="1" thickBot="1" x14ac:dyDescent="0.25">
      <c r="A51" s="337"/>
      <c r="B51" s="331"/>
      <c r="C51" s="79" t="str">
        <f>IF(D51="","",INDEX(Soupisky!$H:$H,MATCH(D51,Soupisky!$I:$I,0)))</f>
        <v/>
      </c>
      <c r="D51" s="205"/>
      <c r="E51" s="206"/>
      <c r="F51" s="207" t="str">
        <f>IF(OR(ISNA(MATCH(W51,'4k - LOS'!$B$4:$B$15,0)),ISNA(MATCH(E51,'4k - LOS'!$C$3:$F$3,0))),"",INDEX('4k - LOS'!$C$4:$F$15,MATCH(W51,'4k - LOS'!$B$4:$B$15,0),MATCH(E51,'4k - LOS'!$C$3:$F$3,0)))</f>
        <v/>
      </c>
      <c r="G51" s="26" t="str">
        <f>IF($F51="","",INDEX('4k - 1. závod'!$A:$AB,$F51+5,INDEX('4k - Základní list'!$B:$B,MATCH($E51,'4k - Základní list'!$A:$A,0),1)))</f>
        <v/>
      </c>
      <c r="H51" s="146" t="str">
        <f>IF($F51="",IF(AA48&gt;0, POCET_DRUZSTEV, ""),INDEX('4k - 1. závod'!$A:$AB,$F51+5,INDEX('4k - Základní list'!$B:$B,MATCH($E51,'4k - Základní list'!$A:$A,0),1)+3))</f>
        <v/>
      </c>
      <c r="I51" s="334"/>
      <c r="J51" s="334"/>
      <c r="K51" s="343"/>
      <c r="L51" s="79" t="str">
        <f>IF(M51="","",INDEX(Soupisky!$H:$H,MATCH(M51,Soupisky!$I:$I,0)))</f>
        <v/>
      </c>
      <c r="M51" s="205" t="str">
        <f t="shared" si="0"/>
        <v/>
      </c>
      <c r="N51" s="206"/>
      <c r="O51" s="207" t="str">
        <f>IF(OR(ISNA(MATCH(W51,'4k - LOS'!$B$19:$B$30,0)),ISNA(MATCH(N51,'4k - LOS'!$C$18:$F$18,0))),"",INDEX('4k - LOS'!$C$19:$F$30,MATCH(W51,'4k - LOS'!$B$19:$B$30,0),MATCH(N51,'4k - LOS'!$C$18:$F$18,0)))</f>
        <v/>
      </c>
      <c r="P51" s="26" t="str">
        <f>IF($O51="","",INDEX('4k - 2. závod'!$A:$AB,$O51+5,INDEX('4k - Základní list'!$B:$B,MATCH($N51,'4k - Základní list'!$A:$A,0),1)))</f>
        <v/>
      </c>
      <c r="Q51" s="146" t="str">
        <f>IF($O51="",IF(AA48&gt;0, POCET_DRUZSTEV, ""),INDEX('4k - 2. závod'!$A:$AB,$O51+5,INDEX('4k - Základní list'!$B:$B,MATCH($N51,'4k - Základní list'!$A:$A,0),1)+3))</f>
        <v/>
      </c>
      <c r="R51" s="313"/>
      <c r="S51" s="313"/>
      <c r="T51" s="307"/>
      <c r="U51" s="130" t="str">
        <f t="shared" si="1"/>
        <v/>
      </c>
      <c r="V51" s="130" t="str">
        <f t="shared" si="2"/>
        <v/>
      </c>
      <c r="W51" s="131" t="str">
        <f>IF(ISBLANK(B48),"",B48)</f>
        <v>MO ČRS Mělník - Colmic</v>
      </c>
      <c r="X51" s="310"/>
      <c r="Y51" s="313"/>
      <c r="Z51" s="307"/>
      <c r="AA51" s="304"/>
      <c r="AB51" s="95"/>
      <c r="AC51" s="95"/>
      <c r="AD51" s="95"/>
      <c r="AE51" s="96"/>
      <c r="AF51" s="95"/>
      <c r="AG51" s="96"/>
      <c r="AH51" s="95"/>
      <c r="AI51" s="96"/>
      <c r="AJ51" s="95"/>
      <c r="AK51" s="96"/>
      <c r="AL51" s="95"/>
      <c r="AM51" s="96"/>
      <c r="AN51" s="95"/>
      <c r="AO51" s="96"/>
      <c r="AP51" s="95"/>
      <c r="AQ51" s="96"/>
      <c r="AR51" s="95"/>
      <c r="AS51" s="96"/>
      <c r="AT51" s="95"/>
      <c r="AU51" s="96"/>
      <c r="AV51" s="95"/>
      <c r="AW51" s="96"/>
      <c r="AX51" s="95"/>
      <c r="AY51" s="96"/>
      <c r="AZ51" s="95"/>
      <c r="BA51" s="96"/>
      <c r="BB51" s="95"/>
      <c r="BC51" s="96"/>
      <c r="BR51" s="94" t="str">
        <f t="shared" si="3"/>
        <v/>
      </c>
      <c r="BS51" s="94" t="str">
        <f t="shared" si="4"/>
        <v/>
      </c>
    </row>
    <row r="52" spans="1:71" s="94" customFormat="1" ht="25.5" customHeight="1" x14ac:dyDescent="0.2">
      <c r="A52" s="335" t="str">
        <f>IF(INDEX('4k - LOS'!$H$4:$H$15,MATCH(B52,'4k - LOS'!$I$4:$I$15,0),)=0,"",INDEX('4k - LOS'!$H$4:$H$15,MATCH(B52,'4k - LOS'!$I$4:$I$15,0),))</f>
        <v/>
      </c>
      <c r="B52" s="387" t="str">
        <f>Soupisky!$M15</f>
        <v>MO MRS Třebíč - SENSAS</v>
      </c>
      <c r="C52" s="76" t="str">
        <f>IF(D52="","",INDEX(Soupisky!$H:$H,MATCH(D52,Soupisky!$I:$I,0)))</f>
        <v/>
      </c>
      <c r="D52" s="208"/>
      <c r="E52" s="198"/>
      <c r="F52" s="199" t="str">
        <f>IF(OR(ISNA(MATCH(W52,'4k - LOS'!$B$4:$B$15,0)),ISNA(MATCH(E52,'4k - LOS'!$C$3:$F$3,0))),"",INDEX('4k - LOS'!$C$4:$F$15,MATCH(W52,'4k - LOS'!$B$4:$B$15,0),MATCH(E52,'4k - LOS'!$C$3:$F$3,0)))</f>
        <v/>
      </c>
      <c r="G52" s="24" t="str">
        <f>IF($F52="","",INDEX('4k - 1. závod'!$A:$AB,$F52+5,INDEX('4k - Základní list'!$B:$B,MATCH($E52,'4k - Základní list'!$A:$A,0),1)))</f>
        <v/>
      </c>
      <c r="H52" s="144" t="str">
        <f>IF($F52="",IF(AA52&gt;0, POCET_DRUZSTEV, ""),INDEX('4k - 1. závod'!$A:$AB,$F52+5,INDEX('4k - Základní list'!$B:$B,MATCH($E52,'4k - Základní list'!$A:$A,0),1)+3))</f>
        <v/>
      </c>
      <c r="I52" s="332" t="str">
        <f>IF(F52="","",SUM(G52:G55))</f>
        <v/>
      </c>
      <c r="J52" s="332" t="str">
        <f>IF(AA52&gt;0,SUM(H52:H55), "")</f>
        <v/>
      </c>
      <c r="K52" s="341" t="str">
        <f>IF(AA52&gt;0,RANK(J52,J:J,1), "")</f>
        <v/>
      </c>
      <c r="L52" s="76" t="str">
        <f>IF(M52="","",INDEX(Soupisky!$H:$H,MATCH(M52,Soupisky!$I:$I,0)))</f>
        <v/>
      </c>
      <c r="M52" s="208" t="str">
        <f t="shared" si="0"/>
        <v/>
      </c>
      <c r="N52" s="198"/>
      <c r="O52" s="199" t="str">
        <f>IF(OR(ISNA(MATCH(W52,'4k - LOS'!$B$19:$B$30,0)),ISNA(MATCH(N52,'4k - LOS'!$C$18:$F$18,0))),"",INDEX('4k - LOS'!$C$19:$F$30,MATCH(W52,'4k - LOS'!$B$19:$B$30,0),MATCH(N52,'4k - LOS'!$C$18:$F$18,0)))</f>
        <v/>
      </c>
      <c r="P52" s="24" t="str">
        <f>IF($O52="","",INDEX('4k - 2. závod'!$A:$AB,$O52+5,INDEX('4k - Základní list'!$B:$B,MATCH($N52,'4k - Základní list'!$A:$A,0),1)))</f>
        <v/>
      </c>
      <c r="Q52" s="144" t="str">
        <f>IF($O52="",IF(AA52&gt;0, POCET_DRUZSTEV, ""),INDEX('4k - 2. závod'!$A:$AB,$O52+5,INDEX('4k - Základní list'!$B:$B,MATCH($N52,'4k - Základní list'!$A:$A,0),1)+3))</f>
        <v/>
      </c>
      <c r="R52" s="311" t="str">
        <f>IF(O52="","",SUM(P52:P55))</f>
        <v/>
      </c>
      <c r="S52" s="311" t="str">
        <f>IF(AA52&gt;0,SUM(Q52:Q55), "")</f>
        <v/>
      </c>
      <c r="T52" s="305" t="str">
        <f>IF(AA52&gt;0, RANK(S52,S:S,1), "")</f>
        <v/>
      </c>
      <c r="U52" s="126" t="str">
        <f t="shared" si="1"/>
        <v/>
      </c>
      <c r="V52" s="126" t="str">
        <f t="shared" si="2"/>
        <v/>
      </c>
      <c r="W52" s="127" t="str">
        <f>IF(ISBLANK(B52),"",B52)</f>
        <v>MO MRS Třebíč - SENSAS</v>
      </c>
      <c r="X52" s="308" t="str">
        <f>IF(O52="","",SUM(I52,R52))</f>
        <v/>
      </c>
      <c r="Y52" s="311" t="str">
        <f>IF(AA52&gt;0, SUM(S52,J52), "")</f>
        <v/>
      </c>
      <c r="Z52" s="305" t="str">
        <f>IF(AA52&gt;0,RANK(Y52,Y:Y,1), "")</f>
        <v/>
      </c>
      <c r="AA52" s="304">
        <f>IF(AND(D52="",D53="",D54="",D55=""), 0, 1)</f>
        <v>0</v>
      </c>
      <c r="AB52" s="99"/>
      <c r="AC52" s="99"/>
      <c r="AD52" s="99"/>
      <c r="AE52" s="86"/>
      <c r="AF52" s="99"/>
      <c r="AG52" s="86"/>
      <c r="AH52" s="99"/>
      <c r="AI52" s="86"/>
      <c r="AJ52" s="99"/>
      <c r="AK52" s="86"/>
      <c r="AL52" s="99"/>
      <c r="AM52" s="86"/>
      <c r="AN52" s="99"/>
      <c r="AO52" s="86"/>
      <c r="AP52" s="99"/>
      <c r="AQ52" s="86"/>
      <c r="AR52" s="99"/>
      <c r="AS52" s="86"/>
      <c r="AT52" s="99"/>
      <c r="AU52" s="86"/>
      <c r="AV52" s="99"/>
      <c r="AW52" s="86"/>
      <c r="AX52" s="99"/>
      <c r="AY52" s="86"/>
      <c r="AZ52" s="99"/>
      <c r="BA52" s="86"/>
      <c r="BB52" s="99"/>
      <c r="BC52" s="86"/>
      <c r="BR52" s="94" t="str">
        <f t="shared" si="3"/>
        <v/>
      </c>
      <c r="BS52" s="94" t="str">
        <f t="shared" si="4"/>
        <v/>
      </c>
    </row>
    <row r="53" spans="1:71" s="94" customFormat="1" ht="25.5" customHeight="1" x14ac:dyDescent="0.2">
      <c r="A53" s="336"/>
      <c r="B53" s="330"/>
      <c r="C53" s="77" t="str">
        <f>IF(D53="","",INDEX(Soupisky!$H:$H,MATCH(D53,Soupisky!$I:$I,0)))</f>
        <v/>
      </c>
      <c r="D53" s="200"/>
      <c r="E53" s="201"/>
      <c r="F53" s="202" t="str">
        <f>IF(OR(ISNA(MATCH(W53,'4k - LOS'!$B$4:$B$15,0)),ISNA(MATCH(E53,'4k - LOS'!$C$3:$F$3,0))),"",INDEX('4k - LOS'!$C$4:$F$15,MATCH(W53,'4k - LOS'!$B$4:$B$15,0),MATCH(E53,'4k - LOS'!$C$3:$F$3,0)))</f>
        <v/>
      </c>
      <c r="G53" s="25" t="str">
        <f>IF($F53="","",INDEX('4k - 1. závod'!$A:$AB,$F53+5,INDEX('4k - Základní list'!$B:$B,MATCH($E53,'4k - Základní list'!$A:$A,0),1)))</f>
        <v/>
      </c>
      <c r="H53" s="145" t="str">
        <f>IF($F53="",IF(AA52&gt;0, POCET_DRUZSTEV, ""),INDEX('4k - 1. závod'!$A:$AB,$F53+5,INDEX('4k - Základní list'!$B:$B,MATCH($E53,'4k - Základní list'!$A:$A,0),1)+3))</f>
        <v/>
      </c>
      <c r="I53" s="333"/>
      <c r="J53" s="333"/>
      <c r="K53" s="342"/>
      <c r="L53" s="77" t="str">
        <f>IF(M53="","",INDEX(Soupisky!$H:$H,MATCH(M53,Soupisky!$I:$I,0)))</f>
        <v/>
      </c>
      <c r="M53" s="200" t="str">
        <f t="shared" si="0"/>
        <v/>
      </c>
      <c r="N53" s="201"/>
      <c r="O53" s="202" t="str">
        <f>IF(OR(ISNA(MATCH(W53,'4k - LOS'!$B$19:$B$30,0)),ISNA(MATCH(N53,'4k - LOS'!$C$18:$F$18,0))),"",INDEX('4k - LOS'!$C$19:$F$30,MATCH(W53,'4k - LOS'!$B$19:$B$30,0),MATCH(N53,'4k - LOS'!$C$18:$F$18,0)))</f>
        <v/>
      </c>
      <c r="P53" s="25" t="str">
        <f>IF($O53="","",INDEX('4k - 2. závod'!$A:$AB,$O53+5,INDEX('4k - Základní list'!$B:$B,MATCH($N53,'4k - Základní list'!$A:$A,0),1)))</f>
        <v/>
      </c>
      <c r="Q53" s="145" t="str">
        <f>IF($O53="",IF(AA52&gt;0, POCET_DRUZSTEV, ""),INDEX('4k - 2. závod'!$A:$AB,$O53+5,INDEX('4k - Základní list'!$B:$B,MATCH($N53,'4k - Základní list'!$A:$A,0),1)+3))</f>
        <v/>
      </c>
      <c r="R53" s="312"/>
      <c r="S53" s="312"/>
      <c r="T53" s="306"/>
      <c r="U53" s="128" t="str">
        <f t="shared" si="1"/>
        <v/>
      </c>
      <c r="V53" s="128" t="str">
        <f t="shared" si="2"/>
        <v/>
      </c>
      <c r="W53" s="129" t="str">
        <f>IF(ISBLANK(B52),"",B52)</f>
        <v>MO MRS Třebíč - SENSAS</v>
      </c>
      <c r="X53" s="309"/>
      <c r="Y53" s="312"/>
      <c r="Z53" s="306"/>
      <c r="AA53" s="304"/>
      <c r="AB53" s="99"/>
      <c r="AC53" s="99"/>
      <c r="AD53" s="99"/>
      <c r="AE53" s="86"/>
      <c r="AF53" s="99"/>
      <c r="AG53" s="86"/>
      <c r="AH53" s="99"/>
      <c r="AI53" s="86"/>
      <c r="AJ53" s="99"/>
      <c r="AK53" s="86"/>
      <c r="AL53" s="99"/>
      <c r="AM53" s="86"/>
      <c r="AN53" s="99"/>
      <c r="AO53" s="86"/>
      <c r="AP53" s="99"/>
      <c r="AQ53" s="86"/>
      <c r="AR53" s="99"/>
      <c r="AS53" s="86"/>
      <c r="AT53" s="99"/>
      <c r="AU53" s="86"/>
      <c r="AV53" s="99"/>
      <c r="AW53" s="86"/>
      <c r="AX53" s="99"/>
      <c r="AY53" s="86"/>
      <c r="AZ53" s="99"/>
      <c r="BA53" s="86"/>
      <c r="BB53" s="99"/>
      <c r="BC53" s="86"/>
      <c r="BR53" s="94" t="str">
        <f t="shared" si="3"/>
        <v/>
      </c>
      <c r="BS53" s="94" t="str">
        <f t="shared" si="4"/>
        <v/>
      </c>
    </row>
    <row r="54" spans="1:71" s="94" customFormat="1" ht="25.5" customHeight="1" x14ac:dyDescent="0.2">
      <c r="A54" s="336"/>
      <c r="B54" s="330"/>
      <c r="C54" s="78" t="str">
        <f>IF(D54="","",INDEX(Soupisky!$H:$H,MATCH(D54,Soupisky!$I:$I,0)))</f>
        <v/>
      </c>
      <c r="D54" s="200"/>
      <c r="E54" s="203"/>
      <c r="F54" s="204" t="str">
        <f>IF(OR(ISNA(MATCH(W54,'4k - LOS'!$B$4:$B$15,0)),ISNA(MATCH(E54,'4k - LOS'!$C$3:$F$3,0))),"",INDEX('4k - LOS'!$C$4:$F$15,MATCH(W54,'4k - LOS'!$B$4:$B$15,0),MATCH(E54,'4k - LOS'!$C$3:$F$3,0)))</f>
        <v/>
      </c>
      <c r="G54" s="25" t="str">
        <f>IF($F54="","",INDEX('4k - 1. závod'!$A:$AB,$F54+5,INDEX('4k - Základní list'!$B:$B,MATCH($E54,'4k - Základní list'!$A:$A,0),1)))</f>
        <v/>
      </c>
      <c r="H54" s="145" t="str">
        <f>IF($F54="",IF(AA52&gt;0, POCET_DRUZSTEV, ""),INDEX('4k - 1. závod'!$A:$AB,$F54+5,INDEX('4k - Základní list'!$B:$B,MATCH($E54,'4k - Základní list'!$A:$A,0),1)+3))</f>
        <v/>
      </c>
      <c r="I54" s="333"/>
      <c r="J54" s="333"/>
      <c r="K54" s="342"/>
      <c r="L54" s="78" t="str">
        <f>IF(M54="","",INDEX(Soupisky!$H:$H,MATCH(M54,Soupisky!$I:$I,0)))</f>
        <v/>
      </c>
      <c r="M54" s="200" t="str">
        <f t="shared" si="0"/>
        <v/>
      </c>
      <c r="N54" s="203"/>
      <c r="O54" s="204" t="str">
        <f>IF(OR(ISNA(MATCH(W54,'4k - LOS'!$B$19:$B$30,0)),ISNA(MATCH(N54,'4k - LOS'!$C$18:$F$18,0))),"",INDEX('4k - LOS'!$C$19:$F$30,MATCH(W54,'4k - LOS'!$B$19:$B$30,0),MATCH(N54,'4k - LOS'!$C$18:$F$18,0)))</f>
        <v/>
      </c>
      <c r="P54" s="25" t="str">
        <f>IF($O54="","",INDEX('4k - 2. závod'!$A:$AB,$O54+5,INDEX('4k - Základní list'!$B:$B,MATCH($N54,'4k - Základní list'!$A:$A,0),1)))</f>
        <v/>
      </c>
      <c r="Q54" s="145" t="str">
        <f>IF($O54="",IF(AA52&gt;0, POCET_DRUZSTEV, ""),INDEX('4k - 2. závod'!$A:$AB,$O54+5,INDEX('4k - Základní list'!$B:$B,MATCH($N54,'4k - Základní list'!$A:$A,0),1)+3))</f>
        <v/>
      </c>
      <c r="R54" s="312"/>
      <c r="S54" s="312"/>
      <c r="T54" s="306"/>
      <c r="U54" s="128" t="str">
        <f t="shared" si="1"/>
        <v/>
      </c>
      <c r="V54" s="128" t="str">
        <f t="shared" si="2"/>
        <v/>
      </c>
      <c r="W54" s="129" t="str">
        <f>IF(ISBLANK(B52),"",B52)</f>
        <v>MO MRS Třebíč - SENSAS</v>
      </c>
      <c r="X54" s="309"/>
      <c r="Y54" s="312"/>
      <c r="Z54" s="306"/>
      <c r="AA54" s="304"/>
      <c r="AB54" s="99"/>
      <c r="AC54" s="99"/>
      <c r="AD54" s="99"/>
      <c r="AE54" s="86"/>
      <c r="AF54" s="99"/>
      <c r="AG54" s="86"/>
      <c r="AH54" s="99"/>
      <c r="AI54" s="86"/>
      <c r="AJ54" s="99"/>
      <c r="AK54" s="86"/>
      <c r="AL54" s="99"/>
      <c r="AM54" s="86"/>
      <c r="AN54" s="99"/>
      <c r="AO54" s="86"/>
      <c r="AP54" s="99"/>
      <c r="AQ54" s="86"/>
      <c r="AR54" s="99"/>
      <c r="AS54" s="86"/>
      <c r="AT54" s="99"/>
      <c r="AU54" s="86"/>
      <c r="AV54" s="99"/>
      <c r="AW54" s="86"/>
      <c r="AX54" s="99"/>
      <c r="AY54" s="86"/>
      <c r="AZ54" s="99"/>
      <c r="BA54" s="86"/>
      <c r="BB54" s="99"/>
      <c r="BC54" s="86"/>
      <c r="BR54" s="94" t="str">
        <f t="shared" si="3"/>
        <v/>
      </c>
      <c r="BS54" s="94" t="str">
        <f t="shared" si="4"/>
        <v/>
      </c>
    </row>
    <row r="55" spans="1:71" s="94" customFormat="1" ht="25.5" customHeight="1" thickBot="1" x14ac:dyDescent="0.25">
      <c r="A55" s="337"/>
      <c r="B55" s="331"/>
      <c r="C55" s="79" t="str">
        <f>IF(D55="","",INDEX(Soupisky!$H:$H,MATCH(D55,Soupisky!$I:$I,0)))</f>
        <v/>
      </c>
      <c r="D55" s="205"/>
      <c r="E55" s="206"/>
      <c r="F55" s="207" t="str">
        <f>IF(OR(ISNA(MATCH(W55,'4k - LOS'!$B$4:$B$15,0)),ISNA(MATCH(E55,'4k - LOS'!$C$3:$F$3,0))),"",INDEX('4k - LOS'!$C$4:$F$15,MATCH(W55,'4k - LOS'!$B$4:$B$15,0),MATCH(E55,'4k - LOS'!$C$3:$F$3,0)))</f>
        <v/>
      </c>
      <c r="G55" s="26" t="str">
        <f>IF($F55="","",INDEX('4k - 1. závod'!$A:$AB,$F55+5,INDEX('4k - Základní list'!$B:$B,MATCH($E55,'4k - Základní list'!$A:$A,0),1)))</f>
        <v/>
      </c>
      <c r="H55" s="146" t="str">
        <f>IF($F55="",IF(AA52&gt;0, POCET_DRUZSTEV, ""),INDEX('4k - 1. závod'!$A:$AB,$F55+5,INDEX('4k - Základní list'!$B:$B,MATCH($E55,'4k - Základní list'!$A:$A,0),1)+3))</f>
        <v/>
      </c>
      <c r="I55" s="334"/>
      <c r="J55" s="334"/>
      <c r="K55" s="343"/>
      <c r="L55" s="79" t="str">
        <f>IF(M55="","",INDEX(Soupisky!$H:$H,MATCH(M55,Soupisky!$I:$I,0)))</f>
        <v/>
      </c>
      <c r="M55" s="205" t="str">
        <f t="shared" si="0"/>
        <v/>
      </c>
      <c r="N55" s="206"/>
      <c r="O55" s="207" t="str">
        <f>IF(OR(ISNA(MATCH(W55,'4k - LOS'!$B$19:$B$30,0)),ISNA(MATCH(N55,'4k - LOS'!$C$18:$F$18,0))),"",INDEX('4k - LOS'!$C$19:$F$30,MATCH(W55,'4k - LOS'!$B$19:$B$30,0),MATCH(N55,'4k - LOS'!$C$18:$F$18,0)))</f>
        <v/>
      </c>
      <c r="P55" s="26" t="str">
        <f>IF($O55="","",INDEX('4k - 2. závod'!$A:$AB,$O55+5,INDEX('4k - Základní list'!$B:$B,MATCH($N55,'4k - Základní list'!$A:$A,0),1)))</f>
        <v/>
      </c>
      <c r="Q55" s="146" t="str">
        <f>IF($O55="",IF(AA52&gt;0, POCET_DRUZSTEV, ""),INDEX('4k - 2. závod'!$A:$AB,$O55+5,INDEX('4k - Základní list'!$B:$B,MATCH($N55,'4k - Základní list'!$A:$A,0),1)+3))</f>
        <v/>
      </c>
      <c r="R55" s="313"/>
      <c r="S55" s="313"/>
      <c r="T55" s="307"/>
      <c r="U55" s="130" t="str">
        <f t="shared" si="1"/>
        <v/>
      </c>
      <c r="V55" s="130" t="str">
        <f t="shared" si="2"/>
        <v/>
      </c>
      <c r="W55" s="131" t="str">
        <f>IF(ISBLANK(B52),"",B52)</f>
        <v>MO MRS Třebíč - SENSAS</v>
      </c>
      <c r="X55" s="310"/>
      <c r="Y55" s="313"/>
      <c r="Z55" s="307"/>
      <c r="AA55" s="304"/>
      <c r="AB55" s="99"/>
      <c r="AC55" s="99"/>
      <c r="AD55" s="99"/>
      <c r="AE55" s="86"/>
      <c r="AF55" s="99"/>
      <c r="AG55" s="86"/>
      <c r="AH55" s="99"/>
      <c r="AI55" s="86"/>
      <c r="AJ55" s="99"/>
      <c r="AK55" s="86"/>
      <c r="AL55" s="99"/>
      <c r="AM55" s="86"/>
      <c r="AN55" s="99"/>
      <c r="AO55" s="86"/>
      <c r="AP55" s="99"/>
      <c r="AQ55" s="86"/>
      <c r="AR55" s="99"/>
      <c r="AS55" s="86"/>
      <c r="AT55" s="99"/>
      <c r="AU55" s="86"/>
      <c r="AV55" s="99"/>
      <c r="AW55" s="86"/>
      <c r="AX55" s="99"/>
      <c r="AY55" s="86"/>
      <c r="AZ55" s="99"/>
      <c r="BA55" s="86"/>
      <c r="BB55" s="99"/>
      <c r="BC55" s="86"/>
      <c r="BR55" s="94" t="str">
        <f t="shared" si="3"/>
        <v/>
      </c>
      <c r="BS55" s="94" t="str">
        <f t="shared" si="4"/>
        <v/>
      </c>
    </row>
    <row r="56" spans="1:71" ht="12.75" customHeight="1" x14ac:dyDescent="0.2">
      <c r="A56" s="39"/>
      <c r="B56" s="100"/>
      <c r="C56" s="39"/>
      <c r="D56" s="39"/>
      <c r="E56" s="39"/>
      <c r="F56" s="39"/>
      <c r="G56" s="101"/>
      <c r="H56" s="39"/>
      <c r="I56" s="101"/>
      <c r="J56" s="101"/>
      <c r="K56" s="101"/>
      <c r="L56" s="101"/>
      <c r="M56" s="101"/>
      <c r="N56" s="39"/>
      <c r="O56" s="39"/>
      <c r="P56" s="101"/>
      <c r="Q56" s="39"/>
      <c r="R56" s="101"/>
      <c r="S56" s="101"/>
      <c r="T56" s="101"/>
      <c r="X56" s="101"/>
      <c r="Y56" s="39"/>
      <c r="Z56" s="39"/>
      <c r="BR56" s="94"/>
    </row>
    <row r="57" spans="1:71" x14ac:dyDescent="0.2">
      <c r="A57" s="40" t="s">
        <v>11</v>
      </c>
      <c r="B57" s="40"/>
      <c r="C57" s="40"/>
      <c r="D57" s="344" t="s">
        <v>23</v>
      </c>
      <c r="E57" s="344"/>
      <c r="F57" s="344"/>
      <c r="G57" s="344"/>
      <c r="H57" s="40"/>
      <c r="I57" s="40"/>
      <c r="J57" s="40"/>
      <c r="K57" s="40"/>
      <c r="L57" s="40"/>
      <c r="M57" s="40"/>
      <c r="N57" s="40"/>
      <c r="O57" s="40"/>
      <c r="P57" s="40"/>
      <c r="Q57" s="102" t="s">
        <v>16</v>
      </c>
      <c r="R57" s="40"/>
      <c r="S57" s="40"/>
      <c r="T57" s="40"/>
      <c r="Y57" s="102"/>
      <c r="Z57" s="102"/>
    </row>
  </sheetData>
  <sheetProtection insertRows="0" selectLockedCells="1" sort="0" autoFilter="0"/>
  <autoFilter ref="A7:BC55"/>
  <mergeCells count="163">
    <mergeCell ref="A1:Z1"/>
    <mergeCell ref="P2:T2"/>
    <mergeCell ref="P3:T3"/>
    <mergeCell ref="A5:A7"/>
    <mergeCell ref="B5:B7"/>
    <mergeCell ref="C5:K5"/>
    <mergeCell ref="L5:T5"/>
    <mergeCell ref="X5:Z6"/>
    <mergeCell ref="C6:C7"/>
    <mergeCell ref="D6:D7"/>
    <mergeCell ref="A12:A15"/>
    <mergeCell ref="B12:B15"/>
    <mergeCell ref="I12:I15"/>
    <mergeCell ref="J12:J15"/>
    <mergeCell ref="K12:K15"/>
    <mergeCell ref="R12:R15"/>
    <mergeCell ref="P6:Q6"/>
    <mergeCell ref="R6:T6"/>
    <mergeCell ref="A8:A11"/>
    <mergeCell ref="B8:B11"/>
    <mergeCell ref="I8:I11"/>
    <mergeCell ref="J8:J11"/>
    <mergeCell ref="K8:K11"/>
    <mergeCell ref="R8:R11"/>
    <mergeCell ref="S8:S11"/>
    <mergeCell ref="T8:T11"/>
    <mergeCell ref="E6:F6"/>
    <mergeCell ref="G6:H6"/>
    <mergeCell ref="I6:K6"/>
    <mergeCell ref="L6:L7"/>
    <mergeCell ref="M6:M7"/>
    <mergeCell ref="N6:O6"/>
    <mergeCell ref="X8:X11"/>
    <mergeCell ref="Y8:Y11"/>
    <mergeCell ref="R16:R19"/>
    <mergeCell ref="S16:S19"/>
    <mergeCell ref="T16:T19"/>
    <mergeCell ref="Z8:Z11"/>
    <mergeCell ref="S12:S15"/>
    <mergeCell ref="T12:T15"/>
    <mergeCell ref="Z20:Z23"/>
    <mergeCell ref="Y20:Y23"/>
    <mergeCell ref="X12:X15"/>
    <mergeCell ref="Y12:Y15"/>
    <mergeCell ref="Z12:Z15"/>
    <mergeCell ref="Z16:Z19"/>
    <mergeCell ref="X16:X19"/>
    <mergeCell ref="Y16:Y19"/>
    <mergeCell ref="Z28:Z31"/>
    <mergeCell ref="R20:R23"/>
    <mergeCell ref="S20:S23"/>
    <mergeCell ref="T20:T23"/>
    <mergeCell ref="X20:X23"/>
    <mergeCell ref="S24:S27"/>
    <mergeCell ref="T24:T27"/>
    <mergeCell ref="X24:X27"/>
    <mergeCell ref="Y24:Y27"/>
    <mergeCell ref="A28:A31"/>
    <mergeCell ref="B28:B31"/>
    <mergeCell ref="I28:I31"/>
    <mergeCell ref="J28:J31"/>
    <mergeCell ref="K28:K31"/>
    <mergeCell ref="S28:S31"/>
    <mergeCell ref="T28:T31"/>
    <mergeCell ref="X28:X31"/>
    <mergeCell ref="Y28:Y31"/>
    <mergeCell ref="B16:B19"/>
    <mergeCell ref="I16:I19"/>
    <mergeCell ref="J16:J19"/>
    <mergeCell ref="K16:K19"/>
    <mergeCell ref="A20:A23"/>
    <mergeCell ref="B20:B23"/>
    <mergeCell ref="I20:I23"/>
    <mergeCell ref="J20:J23"/>
    <mergeCell ref="K20:K23"/>
    <mergeCell ref="A16:A19"/>
    <mergeCell ref="A32:A35"/>
    <mergeCell ref="B32:B35"/>
    <mergeCell ref="I32:I35"/>
    <mergeCell ref="J32:J35"/>
    <mergeCell ref="K32:K35"/>
    <mergeCell ref="Z36:Z39"/>
    <mergeCell ref="T32:T35"/>
    <mergeCell ref="X32:X35"/>
    <mergeCell ref="A24:A27"/>
    <mergeCell ref="B24:B27"/>
    <mergeCell ref="I24:I27"/>
    <mergeCell ref="J24:J27"/>
    <mergeCell ref="K24:K27"/>
    <mergeCell ref="B36:B39"/>
    <mergeCell ref="I36:I39"/>
    <mergeCell ref="J36:J39"/>
    <mergeCell ref="K36:K39"/>
    <mergeCell ref="R32:R35"/>
    <mergeCell ref="R28:R31"/>
    <mergeCell ref="S32:S35"/>
    <mergeCell ref="Y32:Y35"/>
    <mergeCell ref="Z32:Z35"/>
    <mergeCell ref="R24:R27"/>
    <mergeCell ref="Z24:Z27"/>
    <mergeCell ref="X48:X51"/>
    <mergeCell ref="Y48:Y51"/>
    <mergeCell ref="Z48:Z51"/>
    <mergeCell ref="A44:A47"/>
    <mergeCell ref="B44:B47"/>
    <mergeCell ref="I44:I47"/>
    <mergeCell ref="J44:J47"/>
    <mergeCell ref="K44:K47"/>
    <mergeCell ref="A36:A39"/>
    <mergeCell ref="X40:X43"/>
    <mergeCell ref="S36:S39"/>
    <mergeCell ref="R40:R43"/>
    <mergeCell ref="A40:A43"/>
    <mergeCell ref="B40:B43"/>
    <mergeCell ref="I40:I43"/>
    <mergeCell ref="J40:J43"/>
    <mergeCell ref="K40:K43"/>
    <mergeCell ref="A52:A55"/>
    <mergeCell ref="B52:B55"/>
    <mergeCell ref="I52:I55"/>
    <mergeCell ref="J52:J55"/>
    <mergeCell ref="K52:K55"/>
    <mergeCell ref="A48:A51"/>
    <mergeCell ref="B48:B51"/>
    <mergeCell ref="I48:I51"/>
    <mergeCell ref="J48:J51"/>
    <mergeCell ref="K48:K51"/>
    <mergeCell ref="D57:G57"/>
    <mergeCell ref="R52:R55"/>
    <mergeCell ref="S52:S55"/>
    <mergeCell ref="T52:T55"/>
    <mergeCell ref="X52:X55"/>
    <mergeCell ref="R36:R39"/>
    <mergeCell ref="Z40:Z43"/>
    <mergeCell ref="R48:R51"/>
    <mergeCell ref="R44:R47"/>
    <mergeCell ref="S44:S47"/>
    <mergeCell ref="T44:T47"/>
    <mergeCell ref="X44:X47"/>
    <mergeCell ref="Y44:Y47"/>
    <mergeCell ref="T40:T43"/>
    <mergeCell ref="Z52:Z55"/>
    <mergeCell ref="S48:S51"/>
    <mergeCell ref="T48:T51"/>
    <mergeCell ref="Y52:Y55"/>
    <mergeCell ref="Z44:Z47"/>
    <mergeCell ref="S40:S43"/>
    <mergeCell ref="Y40:Y43"/>
    <mergeCell ref="T36:T39"/>
    <mergeCell ref="X36:X39"/>
    <mergeCell ref="Y36:Y39"/>
    <mergeCell ref="AA36:AA39"/>
    <mergeCell ref="AA40:AA43"/>
    <mergeCell ref="AA44:AA47"/>
    <mergeCell ref="AA48:AA51"/>
    <mergeCell ref="AA52:AA55"/>
    <mergeCell ref="AA8:AA11"/>
    <mergeCell ref="AA12:AA15"/>
    <mergeCell ref="AA16:AA19"/>
    <mergeCell ref="AA20:AA23"/>
    <mergeCell ref="AA24:AA27"/>
    <mergeCell ref="AA28:AA31"/>
    <mergeCell ref="AA32:AA35"/>
  </mergeCells>
  <conditionalFormatting sqref="M8:M55">
    <cfRule type="cellIs" dxfId="40" priority="2" stopIfTrue="1" operator="equal">
      <formula>"-- neobsazeno --"</formula>
    </cfRule>
    <cfRule type="expression" dxfId="39" priority="29" stopIfTrue="1">
      <formula>AND($M8&lt;&gt;_ZAVODNICI,$M8&lt;&gt;"")</formula>
    </cfRule>
    <cfRule type="expression" dxfId="38" priority="31" stopIfTrue="1">
      <formula>$M8&lt;&gt;$D8</formula>
    </cfRule>
  </conditionalFormatting>
  <conditionalFormatting sqref="D8:D55">
    <cfRule type="cellIs" dxfId="37" priority="3" stopIfTrue="1" operator="equal">
      <formula>"-- neobsazeno --"</formula>
    </cfRule>
    <cfRule type="expression" dxfId="36" priority="30" stopIfTrue="1">
      <formula>AND($D8&lt;&gt;_ZAVODNICI,$D8&lt;&gt;"")</formula>
    </cfRule>
  </conditionalFormatting>
  <conditionalFormatting sqref="Q8:Q55 H8:H55">
    <cfRule type="cellIs" dxfId="35" priority="28" stopIfTrue="1" operator="lessThan">
      <formula>2</formula>
    </cfRule>
  </conditionalFormatting>
  <conditionalFormatting sqref="D8:D11">
    <cfRule type="duplicateValues" dxfId="34" priority="27" stopIfTrue="1"/>
  </conditionalFormatting>
  <conditionalFormatting sqref="D12:D15">
    <cfRule type="duplicateValues" dxfId="33" priority="26" stopIfTrue="1"/>
  </conditionalFormatting>
  <conditionalFormatting sqref="D16:D19">
    <cfRule type="duplicateValues" dxfId="32" priority="25" stopIfTrue="1"/>
  </conditionalFormatting>
  <conditionalFormatting sqref="D20:D23">
    <cfRule type="duplicateValues" dxfId="31" priority="24" stopIfTrue="1"/>
  </conditionalFormatting>
  <conditionalFormatting sqref="D24:D27">
    <cfRule type="duplicateValues" dxfId="30" priority="23" stopIfTrue="1"/>
  </conditionalFormatting>
  <conditionalFormatting sqref="D28:D31">
    <cfRule type="duplicateValues" dxfId="29" priority="22" stopIfTrue="1"/>
  </conditionalFormatting>
  <conditionalFormatting sqref="D32:D35">
    <cfRule type="duplicateValues" dxfId="28" priority="21" stopIfTrue="1"/>
  </conditionalFormatting>
  <conditionalFormatting sqref="D36:D39">
    <cfRule type="duplicateValues" dxfId="27" priority="20" stopIfTrue="1"/>
  </conditionalFormatting>
  <conditionalFormatting sqref="D40:D43">
    <cfRule type="duplicateValues" dxfId="26" priority="19" stopIfTrue="1"/>
  </conditionalFormatting>
  <conditionalFormatting sqref="D44:D47">
    <cfRule type="duplicateValues" dxfId="25" priority="18" stopIfTrue="1"/>
  </conditionalFormatting>
  <conditionalFormatting sqref="D48:D51">
    <cfRule type="duplicateValues" dxfId="24" priority="17" stopIfTrue="1"/>
  </conditionalFormatting>
  <conditionalFormatting sqref="D52:D55">
    <cfRule type="duplicateValues" dxfId="23" priority="16" stopIfTrue="1"/>
  </conditionalFormatting>
  <conditionalFormatting sqref="M8:M11">
    <cfRule type="duplicateValues" dxfId="22" priority="15" stopIfTrue="1"/>
  </conditionalFormatting>
  <conditionalFormatting sqref="M12:M15">
    <cfRule type="duplicateValues" dxfId="21" priority="14" stopIfTrue="1"/>
  </conditionalFormatting>
  <conditionalFormatting sqref="M16:M19">
    <cfRule type="duplicateValues" dxfId="20" priority="13" stopIfTrue="1"/>
  </conditionalFormatting>
  <conditionalFormatting sqref="M20:M23">
    <cfRule type="duplicateValues" dxfId="19" priority="12" stopIfTrue="1"/>
  </conditionalFormatting>
  <conditionalFormatting sqref="M24:M27">
    <cfRule type="duplicateValues" dxfId="18" priority="11" stopIfTrue="1"/>
  </conditionalFormatting>
  <conditionalFormatting sqref="M28:M31">
    <cfRule type="duplicateValues" dxfId="17" priority="10" stopIfTrue="1"/>
  </conditionalFormatting>
  <conditionalFormatting sqref="M32:M35">
    <cfRule type="duplicateValues" dxfId="16" priority="9" stopIfTrue="1"/>
  </conditionalFormatting>
  <conditionalFormatting sqref="M36:M39">
    <cfRule type="duplicateValues" dxfId="15" priority="8" stopIfTrue="1"/>
  </conditionalFormatting>
  <conditionalFormatting sqref="M40:M43">
    <cfRule type="duplicateValues" dxfId="14" priority="7" stopIfTrue="1"/>
  </conditionalFormatting>
  <conditionalFormatting sqref="M44:M47">
    <cfRule type="duplicateValues" dxfId="13" priority="6" stopIfTrue="1"/>
  </conditionalFormatting>
  <conditionalFormatting sqref="M48:M51">
    <cfRule type="duplicateValues" dxfId="12" priority="5" stopIfTrue="1"/>
  </conditionalFormatting>
  <conditionalFormatting sqref="M52:M55">
    <cfRule type="duplicateValues" dxfId="11" priority="4" stopIfTrue="1"/>
  </conditionalFormatting>
  <conditionalFormatting sqref="A8:A55">
    <cfRule type="duplicateValues" dxfId="10" priority="32" stopIfTrue="1"/>
  </conditionalFormatting>
  <conditionalFormatting sqref="E8:E55">
    <cfRule type="expression" dxfId="9" priority="1102" stopIfTrue="1">
      <formula>COUNTIF($BR$12:$BR$55, CONCATENATE(E8,F8)) &gt; 1</formula>
    </cfRule>
  </conditionalFormatting>
  <conditionalFormatting sqref="F8:F55">
    <cfRule type="expression" dxfId="8" priority="1104" stopIfTrue="1">
      <formula>COUNTIF($BR$12:$BR$55, CONCATENATE(E8,F8)) &gt;1</formula>
    </cfRule>
  </conditionalFormatting>
  <conditionalFormatting sqref="N8:N55">
    <cfRule type="expression" dxfId="7" priority="1106" stopIfTrue="1">
      <formula>COUNTIF($BS$12:$BS$55, CONCATENATE(N8,O8)) &gt; 1</formula>
    </cfRule>
  </conditionalFormatting>
  <conditionalFormatting sqref="O8:O55">
    <cfRule type="expression" dxfId="6" priority="1108" stopIfTrue="1">
      <formula>COUNTIF($BS$12:$BS$55, CONCATENATE(N8,O8)) &gt; 1</formula>
    </cfRule>
  </conditionalFormatting>
  <conditionalFormatting sqref="D8:F55 M8:O55 A8:A55">
    <cfRule type="containsBlanks" dxfId="5" priority="1" stopIfTrue="1">
      <formula>LEN(TRIM(A8))=0</formula>
    </cfRule>
  </conditionalFormatting>
  <dataValidations count="15">
    <dataValidation type="list" allowBlank="1" showInputMessage="1" showErrorMessage="1" sqref="M24:M27 D24:D27">
      <formula1>_05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D12:D15 M12:M15">
      <formula1>_02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32:M35 D32:D35">
      <formula1>_07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36:M39 D36:D39">
      <formula1>_08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D48:D51 M48:M51">
      <formula1>_11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52:M55 D52:D55">
      <formula1>_12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16:M19 D16:D19">
      <formula1>_03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44:M47 D44:D47">
      <formula1>_10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D40:D43 M40:M43">
      <formula1>_09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D20:D23 M20:M23">
      <formula1>_04</formula1>
    </dataValidation>
    <dataValidation type="list" errorStyle="warning" allowBlank="1" showInputMessage="1" showErrorMessage="1" errorTitle="Není na soupisce" error="Závodník není na soupisce. _x000a_O doplnění soupisky je vedoucí družstva povinen neprodleně informovat SO LRU a vedoucí jednotlivých družstev soutěže._x000a_Doplňte ID závodníka" prompt="Vyberte ze seznamu" sqref="D8:D11">
      <formula1>_01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8:M11">
      <formula1>_01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28:M31 D28:D31">
      <formula1>_06</formula1>
    </dataValidation>
    <dataValidation type="list" allowBlank="1" showInputMessage="1" showErrorMessage="1" sqref="AC7">
      <formula1>"Y,J,S"</formula1>
    </dataValidation>
    <dataValidation showInputMessage="1" showErrorMessage="1" sqref="B8:B55"/>
  </dataValidations>
  <printOptions horizontalCentered="1"/>
  <pageMargins left="0.19685039370078741" right="0.19685039370078741" top="0.23622047244094491" bottom="0.39370078740157483" header="0.19685039370078741" footer="0.19685039370078741"/>
  <pageSetup paperSize="9" scale="56" orientation="portrait" cellComments="asDisplayed" horizontalDpi="4294967294" verticalDpi="300" r:id="rId1"/>
  <headerFooter alignWithMargins="0">
    <oddFooter>&amp;CStránka &amp;P z &amp;N&amp;R&amp;F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903169" r:id="rId5" name="CommandButton1">
          <controlPr defaultSize="0" print="0" autoLine="0" r:id="rId6">
            <anchor moveWithCells="1">
              <from>
                <xdr:col>0</xdr:col>
                <xdr:colOff>38100</xdr:colOff>
                <xdr:row>5</xdr:row>
                <xdr:rowOff>114300</xdr:rowOff>
              </from>
              <to>
                <xdr:col>0</xdr:col>
                <xdr:colOff>371475</xdr:colOff>
                <xdr:row>6</xdr:row>
                <xdr:rowOff>209550</xdr:rowOff>
              </to>
            </anchor>
          </controlPr>
        </control>
      </mc:Choice>
      <mc:Fallback>
        <control shapeId="903169" r:id="rId5" name="CommandButton1"/>
      </mc:Fallback>
    </mc:AlternateContent>
    <mc:AlternateContent xmlns:mc="http://schemas.openxmlformats.org/markup-compatibility/2006">
      <mc:Choice Requires="x14">
        <control shapeId="903170" r:id="rId7" name="CommandButton2">
          <controlPr defaultSize="0" print="0" autoLine="0" r:id="rId8">
            <anchor moveWithCells="1">
              <from>
                <xdr:col>7</xdr:col>
                <xdr:colOff>152400</xdr:colOff>
                <xdr:row>4</xdr:row>
                <xdr:rowOff>19050</xdr:rowOff>
              </from>
              <to>
                <xdr:col>10</xdr:col>
                <xdr:colOff>342900</xdr:colOff>
                <xdr:row>4</xdr:row>
                <xdr:rowOff>266700</xdr:rowOff>
              </to>
            </anchor>
          </controlPr>
        </control>
      </mc:Choice>
      <mc:Fallback>
        <control shapeId="903170" r:id="rId7" name="CommandButton2"/>
      </mc:Fallback>
    </mc:AlternateContent>
    <mc:AlternateContent xmlns:mc="http://schemas.openxmlformats.org/markup-compatibility/2006">
      <mc:Choice Requires="x14">
        <control shapeId="903171" r:id="rId9" name="CommandButton3">
          <controlPr defaultSize="0" print="0" autoLine="0" r:id="rId10">
            <anchor moveWithCells="1">
              <from>
                <xdr:col>16</xdr:col>
                <xdr:colOff>19050</xdr:colOff>
                <xdr:row>4</xdr:row>
                <xdr:rowOff>19050</xdr:rowOff>
              </from>
              <to>
                <xdr:col>19</xdr:col>
                <xdr:colOff>333375</xdr:colOff>
                <xdr:row>4</xdr:row>
                <xdr:rowOff>257175</xdr:rowOff>
              </to>
            </anchor>
          </controlPr>
        </control>
      </mc:Choice>
      <mc:Fallback>
        <control shapeId="903171" r:id="rId9" name="CommandButton3"/>
      </mc:Fallback>
    </mc:AlternateContent>
    <mc:AlternateContent xmlns:mc="http://schemas.openxmlformats.org/markup-compatibility/2006">
      <mc:Choice Requires="x14">
        <control shapeId="903172" r:id="rId11" name="CommandButton4">
          <controlPr defaultSize="0" print="0" autoLine="0" r:id="rId12">
            <anchor moveWithCells="1">
              <from>
                <xdr:col>23</xdr:col>
                <xdr:colOff>133350</xdr:colOff>
                <xdr:row>4</xdr:row>
                <xdr:rowOff>180975</xdr:rowOff>
              </from>
              <to>
                <xdr:col>25</xdr:col>
                <xdr:colOff>381000</xdr:colOff>
                <xdr:row>5</xdr:row>
                <xdr:rowOff>133350</xdr:rowOff>
              </to>
            </anchor>
          </controlPr>
        </control>
      </mc:Choice>
      <mc:Fallback>
        <control shapeId="903172" r:id="rId11" name="CommandButton4"/>
      </mc:Fallback>
    </mc:AlternateContent>
  </control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6">
    <pageSetUpPr fitToPage="1"/>
  </sheetPr>
  <dimension ref="A1:N161"/>
  <sheetViews>
    <sheetView view="pageBreakPreview" topLeftCell="A4" zoomScaleNormal="100" zoomScaleSheetLayoutView="100" workbookViewId="0">
      <pane xSplit="3" ySplit="2" topLeftCell="D6" activePane="bottomRight" state="frozen"/>
      <selection activeCell="A3" sqref="A3:A4"/>
      <selection pane="topRight" activeCell="A3" sqref="A3:A4"/>
      <selection pane="bottomLeft" activeCell="A3" sqref="A3:A4"/>
      <selection pane="bottomRight" activeCell="A3" sqref="A3:A4"/>
    </sheetView>
  </sheetViews>
  <sheetFormatPr defaultRowHeight="15.75" x14ac:dyDescent="0.25"/>
  <cols>
    <col min="1" max="1" width="6.140625" style="52" customWidth="1"/>
    <col min="2" max="2" width="23.140625" style="52" bestFit="1" customWidth="1"/>
    <col min="3" max="3" width="4.7109375" style="137" customWidth="1"/>
    <col min="4" max="4" width="42.28515625" style="52" bestFit="1" customWidth="1"/>
    <col min="5" max="5" width="7.85546875" bestFit="1" customWidth="1"/>
    <col min="6" max="6" width="6" style="59" customWidth="1"/>
    <col min="7" max="7" width="7.85546875" bestFit="1" customWidth="1"/>
    <col min="8" max="8" width="6" style="59" customWidth="1"/>
    <col min="9" max="9" width="7" bestFit="1" customWidth="1"/>
    <col min="10" max="10" width="10.5703125" bestFit="1" customWidth="1"/>
    <col min="11" max="11" width="6" customWidth="1"/>
    <col min="12" max="12" width="7.5703125" style="60" customWidth="1"/>
    <col min="13" max="13" width="4.140625" bestFit="1" customWidth="1"/>
    <col min="14" max="14" width="4.140625" hidden="1" customWidth="1"/>
  </cols>
  <sheetData>
    <row r="1" spans="1:14" s="49" customFormat="1" x14ac:dyDescent="0.25">
      <c r="A1" s="360" t="str">
        <f>CONCATENATE('4k - Základní list'!$E$3)</f>
        <v>1. liga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</row>
    <row r="2" spans="1:14" s="49" customFormat="1" ht="12.75" x14ac:dyDescent="0.2">
      <c r="A2" s="361" t="str">
        <f>CONCATENATE("Datum konání: ",'4k - Základní list'!D4," - ",'4k - Základní list'!F4)</f>
        <v xml:space="preserve">Datum konání:  - 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</row>
    <row r="3" spans="1:14" s="49" customFormat="1" ht="6.75" customHeight="1" x14ac:dyDescent="0.2">
      <c r="A3" s="50"/>
      <c r="B3" s="50"/>
      <c r="C3" s="135"/>
      <c r="D3" s="50"/>
      <c r="E3" s="50"/>
      <c r="F3" s="50"/>
      <c r="G3" s="50"/>
      <c r="H3" s="50"/>
      <c r="I3" s="50"/>
      <c r="J3" s="50"/>
      <c r="K3" s="50"/>
      <c r="L3" s="50"/>
    </row>
    <row r="4" spans="1:14" s="52" customFormat="1" ht="51" customHeight="1" x14ac:dyDescent="0.2">
      <c r="A4" s="181"/>
      <c r="B4" s="181"/>
      <c r="C4" s="169"/>
      <c r="D4" s="170"/>
      <c r="E4" s="366" t="str">
        <f ca="1">MID(CELL("filename",A1),FIND("]",CELL("filename",A1))+1,1) &amp; ". kolo" &amp; "
1. závod"</f>
        <v>4. kolo
1. závod</v>
      </c>
      <c r="F4" s="367"/>
      <c r="G4" s="366" t="str">
        <f ca="1">MID(CELL("filename",A1),FIND("]",CELL("filename",A1))+1,1) &amp; ". kolo
2. závod"</f>
        <v>4. kolo
2. závod</v>
      </c>
      <c r="H4" s="367"/>
      <c r="I4" s="399" t="str">
        <f ca="1">MID(CELL("filename",A1),FIND("]",CELL("filename",A1))+1,1) &amp; ". kolo
celkem"</f>
        <v>4. kolo
celkem</v>
      </c>
      <c r="J4" s="400"/>
      <c r="K4" s="400"/>
      <c r="L4" s="401"/>
      <c r="M4" s="362" t="s">
        <v>2</v>
      </c>
    </row>
    <row r="5" spans="1:14" s="52" customFormat="1" x14ac:dyDescent="0.25">
      <c r="A5" s="36" t="s">
        <v>61</v>
      </c>
      <c r="B5" s="53" t="s">
        <v>62</v>
      </c>
      <c r="C5" s="136" t="s">
        <v>63</v>
      </c>
      <c r="D5" s="53" t="s">
        <v>48</v>
      </c>
      <c r="E5" s="54" t="s">
        <v>1</v>
      </c>
      <c r="F5" s="51" t="s">
        <v>14</v>
      </c>
      <c r="G5" s="54" t="s">
        <v>1</v>
      </c>
      <c r="H5" s="51" t="s">
        <v>14</v>
      </c>
      <c r="I5" s="54" t="s">
        <v>65</v>
      </c>
      <c r="J5" s="54" t="s">
        <v>1</v>
      </c>
      <c r="K5" s="54" t="s">
        <v>66</v>
      </c>
      <c r="L5" s="55" t="s">
        <v>67</v>
      </c>
      <c r="M5" s="362"/>
    </row>
    <row r="6" spans="1:14" x14ac:dyDescent="0.25">
      <c r="A6" s="118">
        <f>IF(Soupisky!H3&lt;&gt;"", Soupisky!H3, "")</f>
        <v>95</v>
      </c>
      <c r="B6" s="118" t="str">
        <f>IF(Soupisky!I3&lt;&gt;"", Soupisky!I3, "")</f>
        <v>Konopásek Ladislav</v>
      </c>
      <c r="C6" s="118" t="str">
        <f>IF(Soupisky!J3&lt;&gt;"", Soupisky!J3, "")</f>
        <v>M</v>
      </c>
      <c r="D6" s="119" t="str">
        <f>IF(AND(A6&lt;&gt;"", Soupisky!E3 &lt;&gt; ""), Soupisky!E3, "")</f>
        <v>ČRS Rybářský sportovní klub Pardubice COLMIC</v>
      </c>
      <c r="E6" s="56" t="str">
        <f>IF(ISNA(MATCH($B6,'4k - Výsledková listina'!$D:$D,0)),"",INDEX('4k - Výsledková listina'!$G:$H,MATCH($B6,'4k - Výsledková listina'!$D:$D,0),1))</f>
        <v/>
      </c>
      <c r="F6" s="57" t="str">
        <f>IF(ISNA(MATCH($B6,'4k - Výsledková listina'!$D:$D,0)),"",INDEX('4k - Výsledková listina'!$G:$H,MATCH($B6,'4k - Výsledková listina'!$D:$D,0),2))</f>
        <v/>
      </c>
      <c r="G6" s="56" t="str">
        <f>IF(ISNA(MATCH($B6,'4k - Výsledková listina'!$M:$M,0)),"",INDEX('4k - Výsledková listina'!$P:$Q,MATCH($B6,'4k - Výsledková listina'!$M:$M,0),1))</f>
        <v/>
      </c>
      <c r="H6" s="56" t="str">
        <f>IF(ISNA(MATCH($B6,'4k - Výsledková listina'!$M:$M,0)),"",INDEX('4k - Výsledková listina'!$P:$Q,MATCH($B6,'4k - Výsledková listina'!$M:$M,0),2))</f>
        <v/>
      </c>
      <c r="I6" s="56">
        <f t="shared" ref="I6:I37" si="0">IF(B6="","",COUNT(F6,H6))</f>
        <v>0</v>
      </c>
      <c r="J6" s="171" t="str">
        <f t="shared" ref="J6:J37" si="1">IF(OR($I6=0, $I6=""),"",SUM(E6,G6))</f>
        <v/>
      </c>
      <c r="K6" s="20" t="str">
        <f t="shared" ref="K6:K37" si="2">IF(OR($I6=0, $I6=""),"",SUM(F6,H6))</f>
        <v/>
      </c>
      <c r="L6" s="58" t="str">
        <f t="shared" ref="L6:L37" si="3">IF(OR($I6=0, $I6=""), "",IF(ISTEXT(L5),1,L5+1))</f>
        <v/>
      </c>
      <c r="N6">
        <f t="shared" ref="N6:N37" si="4">IF(AND(A6&lt;&gt;"",A6&lt;&gt;0), 1, 0)</f>
        <v>1</v>
      </c>
    </row>
    <row r="7" spans="1:14" x14ac:dyDescent="0.25">
      <c r="A7" s="118">
        <f>IF(Soupisky!H4&lt;&gt;"", Soupisky!H4, "")</f>
        <v>96</v>
      </c>
      <c r="B7" s="118" t="str">
        <f>IF(Soupisky!I4&lt;&gt;"", Soupisky!I4, "")</f>
        <v>Konopásek Josef ml.</v>
      </c>
      <c r="C7" s="118" t="str">
        <f>IF(Soupisky!J4&lt;&gt;"", Soupisky!J4, "")</f>
        <v>M</v>
      </c>
      <c r="D7" s="119" t="str">
        <f>IF(AND(A7&lt;&gt;"", Soupisky!E4 &lt;&gt; ""), Soupisky!E4, "")</f>
        <v>ČRS Rybářský sportovní klub Pardubice COLMIC</v>
      </c>
      <c r="E7" s="56" t="str">
        <f>IF(ISNA(MATCH($B7,'4k - Výsledková listina'!$D:$D,0)),"",INDEX('4k - Výsledková listina'!$G:$H,MATCH($B7,'4k - Výsledková listina'!$D:$D,0),1))</f>
        <v/>
      </c>
      <c r="F7" s="57" t="str">
        <f>IF(ISNA(MATCH($B7,'4k - Výsledková listina'!$D:$D,0)),"",INDEX('4k - Výsledková listina'!$G:$H,MATCH($B7,'4k - Výsledková listina'!$D:$D,0),2))</f>
        <v/>
      </c>
      <c r="G7" s="56" t="str">
        <f>IF(ISNA(MATCH($B7,'4k - Výsledková listina'!$M:$M,0)),"",INDEX('4k - Výsledková listina'!$P:$Q,MATCH($B7,'4k - Výsledková listina'!$M:$M,0),1))</f>
        <v/>
      </c>
      <c r="H7" s="56" t="str">
        <f>IF(ISNA(MATCH($B7,'4k - Výsledková listina'!$M:$M,0)),"",INDEX('4k - Výsledková listina'!$P:$Q,MATCH($B7,'4k - Výsledková listina'!$M:$M,0),2))</f>
        <v/>
      </c>
      <c r="I7" s="56">
        <f t="shared" si="0"/>
        <v>0</v>
      </c>
      <c r="J7" s="171" t="str">
        <f t="shared" si="1"/>
        <v/>
      </c>
      <c r="K7" s="20" t="str">
        <f t="shared" si="2"/>
        <v/>
      </c>
      <c r="L7" s="58" t="str">
        <f t="shared" si="3"/>
        <v/>
      </c>
      <c r="N7">
        <f t="shared" si="4"/>
        <v>1</v>
      </c>
    </row>
    <row r="8" spans="1:14" x14ac:dyDescent="0.25">
      <c r="A8" s="118">
        <f>IF(Soupisky!H5&lt;&gt;"", Soupisky!H5, "")</f>
        <v>3398</v>
      </c>
      <c r="B8" s="118" t="str">
        <f>IF(Soupisky!I5&lt;&gt;"", Soupisky!I5, "")</f>
        <v>Vavřín Václav</v>
      </c>
      <c r="C8" s="118" t="str">
        <f>IF(Soupisky!J5&lt;&gt;"", Soupisky!J5, "")</f>
        <v>U25</v>
      </c>
      <c r="D8" s="119" t="str">
        <f>IF(AND(A8&lt;&gt;"", Soupisky!E5 &lt;&gt; ""), Soupisky!E5, "")</f>
        <v>ČRS Rybářský sportovní klub Pardubice COLMIC</v>
      </c>
      <c r="E8" s="56" t="str">
        <f>IF(ISNA(MATCH($B8,'4k - Výsledková listina'!$D:$D,0)),"",INDEX('4k - Výsledková listina'!$G:$H,MATCH($B8,'4k - Výsledková listina'!$D:$D,0),1))</f>
        <v/>
      </c>
      <c r="F8" s="57" t="str">
        <f>IF(ISNA(MATCH($B8,'4k - Výsledková listina'!$D:$D,0)),"",INDEX('4k - Výsledková listina'!$G:$H,MATCH($B8,'4k - Výsledková listina'!$D:$D,0),2))</f>
        <v/>
      </c>
      <c r="G8" s="56" t="str">
        <f>IF(ISNA(MATCH($B8,'4k - Výsledková listina'!$M:$M,0)),"",INDEX('4k - Výsledková listina'!$P:$Q,MATCH($B8,'4k - Výsledková listina'!$M:$M,0),1))</f>
        <v/>
      </c>
      <c r="H8" s="56" t="str">
        <f>IF(ISNA(MATCH($B8,'4k - Výsledková listina'!$M:$M,0)),"",INDEX('4k - Výsledková listina'!$P:$Q,MATCH($B8,'4k - Výsledková listina'!$M:$M,0),2))</f>
        <v/>
      </c>
      <c r="I8" s="56">
        <f t="shared" si="0"/>
        <v>0</v>
      </c>
      <c r="J8" s="171" t="str">
        <f t="shared" si="1"/>
        <v/>
      </c>
      <c r="K8" s="20" t="str">
        <f t="shared" si="2"/>
        <v/>
      </c>
      <c r="L8" s="58" t="str">
        <f t="shared" si="3"/>
        <v/>
      </c>
      <c r="N8">
        <f t="shared" si="4"/>
        <v>1</v>
      </c>
    </row>
    <row r="9" spans="1:14" x14ac:dyDescent="0.25">
      <c r="A9" s="118">
        <f>IF(Soupisky!H6&lt;&gt;"", Soupisky!H6, "")</f>
        <v>2005</v>
      </c>
      <c r="B9" s="118" t="str">
        <f>IF(Soupisky!I6&lt;&gt;"", Soupisky!I6, "")</f>
        <v>Bezega Michal</v>
      </c>
      <c r="C9" s="118" t="str">
        <f>IF(Soupisky!J6&lt;&gt;"", Soupisky!J6, "")</f>
        <v>M</v>
      </c>
      <c r="D9" s="119" t="str">
        <f>IF(AND(A9&lt;&gt;"", Soupisky!E6 &lt;&gt; ""), Soupisky!E6, "")</f>
        <v>ČRS Rybářský sportovní klub Pardubice COLMIC</v>
      </c>
      <c r="E9" s="56" t="str">
        <f>IF(ISNA(MATCH($B9,'4k - Výsledková listina'!$D:$D,0)),"",INDEX('4k - Výsledková listina'!$G:$H,MATCH($B9,'4k - Výsledková listina'!$D:$D,0),1))</f>
        <v/>
      </c>
      <c r="F9" s="57" t="str">
        <f>IF(ISNA(MATCH($B9,'4k - Výsledková listina'!$D:$D,0)),"",INDEX('4k - Výsledková listina'!$G:$H,MATCH($B9,'4k - Výsledková listina'!$D:$D,0),2))</f>
        <v/>
      </c>
      <c r="G9" s="56" t="str">
        <f>IF(ISNA(MATCH($B9,'4k - Výsledková listina'!$M:$M,0)),"",INDEX('4k - Výsledková listina'!$P:$Q,MATCH($B9,'4k - Výsledková listina'!$M:$M,0),1))</f>
        <v/>
      </c>
      <c r="H9" s="56" t="str">
        <f>IF(ISNA(MATCH($B9,'4k - Výsledková listina'!$M:$M,0)),"",INDEX('4k - Výsledková listina'!$P:$Q,MATCH($B9,'4k - Výsledková listina'!$M:$M,0),2))</f>
        <v/>
      </c>
      <c r="I9" s="56">
        <f t="shared" si="0"/>
        <v>0</v>
      </c>
      <c r="J9" s="171" t="str">
        <f t="shared" si="1"/>
        <v/>
      </c>
      <c r="K9" s="20" t="str">
        <f t="shared" si="2"/>
        <v/>
      </c>
      <c r="L9" s="58" t="str">
        <f t="shared" si="3"/>
        <v/>
      </c>
      <c r="N9">
        <f t="shared" si="4"/>
        <v>1</v>
      </c>
    </row>
    <row r="10" spans="1:14" x14ac:dyDescent="0.25">
      <c r="A10" s="118">
        <f>IF(Soupisky!H7&lt;&gt;"", Soupisky!H7, "")</f>
        <v>569</v>
      </c>
      <c r="B10" s="118" t="str">
        <f>IF(Soupisky!I7&lt;&gt;"", Soupisky!I7, "")</f>
        <v>Pávek Martin</v>
      </c>
      <c r="C10" s="118" t="str">
        <f>IF(Soupisky!J7&lt;&gt;"", Soupisky!J7, "")</f>
        <v>M</v>
      </c>
      <c r="D10" s="119" t="str">
        <f>IF(AND(A10&lt;&gt;"", Soupisky!E7 &lt;&gt; ""), Soupisky!E7, "")</f>
        <v>ČRS Rybářský sportovní klub Pardubice COLMIC</v>
      </c>
      <c r="E10" s="56" t="str">
        <f>IF(ISNA(MATCH($B10,'4k - Výsledková listina'!$D:$D,0)),"",INDEX('4k - Výsledková listina'!$G:$H,MATCH($B10,'4k - Výsledková listina'!$D:$D,0),1))</f>
        <v/>
      </c>
      <c r="F10" s="57" t="str">
        <f>IF(ISNA(MATCH($B10,'4k - Výsledková listina'!$D:$D,0)),"",INDEX('4k - Výsledková listina'!$G:$H,MATCH($B10,'4k - Výsledková listina'!$D:$D,0),2))</f>
        <v/>
      </c>
      <c r="G10" s="56" t="str">
        <f>IF(ISNA(MATCH($B10,'4k - Výsledková listina'!$M:$M,0)),"",INDEX('4k - Výsledková listina'!$P:$Q,MATCH($B10,'4k - Výsledková listina'!$M:$M,0),1))</f>
        <v/>
      </c>
      <c r="H10" s="56" t="str">
        <f>IF(ISNA(MATCH($B10,'4k - Výsledková listina'!$M:$M,0)),"",INDEX('4k - Výsledková listina'!$P:$Q,MATCH($B10,'4k - Výsledková listina'!$M:$M,0),2))</f>
        <v/>
      </c>
      <c r="I10" s="56">
        <f t="shared" si="0"/>
        <v>0</v>
      </c>
      <c r="J10" s="171" t="str">
        <f t="shared" si="1"/>
        <v/>
      </c>
      <c r="K10" s="20" t="str">
        <f t="shared" si="2"/>
        <v/>
      </c>
      <c r="L10" s="58" t="str">
        <f t="shared" si="3"/>
        <v/>
      </c>
      <c r="N10">
        <f t="shared" si="4"/>
        <v>1</v>
      </c>
    </row>
    <row r="11" spans="1:14" x14ac:dyDescent="0.25">
      <c r="A11" s="118">
        <f>IF(Soupisky!H8&lt;&gt;"", Soupisky!H8, "")</f>
        <v>1863</v>
      </c>
      <c r="B11" s="118" t="str">
        <f>IF(Soupisky!I8&lt;&gt;"", Soupisky!I8, "")</f>
        <v>Novák Jan</v>
      </c>
      <c r="C11" s="118" t="str">
        <f>IF(Soupisky!J8&lt;&gt;"", Soupisky!J8, "")</f>
        <v>M</v>
      </c>
      <c r="D11" s="119" t="str">
        <f>IF(AND(A11&lt;&gt;"", Soupisky!E8 &lt;&gt; ""), Soupisky!E8, "")</f>
        <v>ČRS Rybářský sportovní klub Pardubice COLMIC</v>
      </c>
      <c r="E11" s="56" t="str">
        <f>IF(ISNA(MATCH($B11,'4k - Výsledková listina'!$D:$D,0)),"",INDEX('4k - Výsledková listina'!$G:$H,MATCH($B11,'4k - Výsledková listina'!$D:$D,0),1))</f>
        <v/>
      </c>
      <c r="F11" s="57" t="str">
        <f>IF(ISNA(MATCH($B11,'4k - Výsledková listina'!$D:$D,0)),"",INDEX('4k - Výsledková listina'!$G:$H,MATCH($B11,'4k - Výsledková listina'!$D:$D,0),2))</f>
        <v/>
      </c>
      <c r="G11" s="56" t="str">
        <f>IF(ISNA(MATCH($B11,'4k - Výsledková listina'!$M:$M,0)),"",INDEX('4k - Výsledková listina'!$P:$Q,MATCH($B11,'4k - Výsledková listina'!$M:$M,0),1))</f>
        <v/>
      </c>
      <c r="H11" s="56" t="str">
        <f>IF(ISNA(MATCH($B11,'4k - Výsledková listina'!$M:$M,0)),"",INDEX('4k - Výsledková listina'!$P:$Q,MATCH($B11,'4k - Výsledková listina'!$M:$M,0),2))</f>
        <v/>
      </c>
      <c r="I11" s="56">
        <f t="shared" si="0"/>
        <v>0</v>
      </c>
      <c r="J11" s="171" t="str">
        <f t="shared" si="1"/>
        <v/>
      </c>
      <c r="K11" s="20" t="str">
        <f t="shared" si="2"/>
        <v/>
      </c>
      <c r="L11" s="58" t="str">
        <f t="shared" si="3"/>
        <v/>
      </c>
      <c r="N11">
        <f t="shared" si="4"/>
        <v>1</v>
      </c>
    </row>
    <row r="12" spans="1:14" x14ac:dyDescent="0.25">
      <c r="A12" s="118">
        <f>IF(Soupisky!H9&lt;&gt;"", Soupisky!H9, "")</f>
        <v>94</v>
      </c>
      <c r="B12" s="118" t="str">
        <f>IF(Soupisky!I9&lt;&gt;"", Soupisky!I9, "")</f>
        <v>Konopásek Richard</v>
      </c>
      <c r="C12" s="118" t="str">
        <f>IF(Soupisky!J9&lt;&gt;"", Soupisky!J9, "")</f>
        <v>M</v>
      </c>
      <c r="D12" s="119" t="str">
        <f>IF(AND(A12&lt;&gt;"", Soupisky!E9 &lt;&gt; ""), Soupisky!E9, "")</f>
        <v>ČRS Rybářský sportovní klub Pardubice COLMIC</v>
      </c>
      <c r="E12" s="56" t="str">
        <f>IF(ISNA(MATCH($B12,'4k - Výsledková listina'!$D:$D,0)),"",INDEX('4k - Výsledková listina'!$G:$H,MATCH($B12,'4k - Výsledková listina'!$D:$D,0),1))</f>
        <v/>
      </c>
      <c r="F12" s="57" t="str">
        <f>IF(ISNA(MATCH($B12,'4k - Výsledková listina'!$D:$D,0)),"",INDEX('4k - Výsledková listina'!$G:$H,MATCH($B12,'4k - Výsledková listina'!$D:$D,0),2))</f>
        <v/>
      </c>
      <c r="G12" s="56" t="str">
        <f>IF(ISNA(MATCH($B12,'4k - Výsledková listina'!$M:$M,0)),"",INDEX('4k - Výsledková listina'!$P:$Q,MATCH($B12,'4k - Výsledková listina'!$M:$M,0),1))</f>
        <v/>
      </c>
      <c r="H12" s="56" t="str">
        <f>IF(ISNA(MATCH($B12,'4k - Výsledková listina'!$M:$M,0)),"",INDEX('4k - Výsledková listina'!$P:$Q,MATCH($B12,'4k - Výsledková listina'!$M:$M,0),2))</f>
        <v/>
      </c>
      <c r="I12" s="56">
        <f t="shared" si="0"/>
        <v>0</v>
      </c>
      <c r="J12" s="171" t="str">
        <f t="shared" si="1"/>
        <v/>
      </c>
      <c r="K12" s="20" t="str">
        <f t="shared" si="2"/>
        <v/>
      </c>
      <c r="L12" s="58" t="str">
        <f t="shared" si="3"/>
        <v/>
      </c>
      <c r="N12">
        <f t="shared" si="4"/>
        <v>1</v>
      </c>
    </row>
    <row r="13" spans="1:14" x14ac:dyDescent="0.25">
      <c r="A13" s="118">
        <f>IF(Soupisky!H10&lt;&gt;"", Soupisky!H10, "")</f>
        <v>3847</v>
      </c>
      <c r="B13" s="118" t="str">
        <f>IF(Soupisky!I10&lt;&gt;"", Soupisky!I10, "")</f>
        <v>DVOŘÁK JIŘÍ</v>
      </c>
      <c r="C13" s="118" t="str">
        <f>IF(Soupisky!J10&lt;&gt;"", Soupisky!J10, "")</f>
        <v>U25</v>
      </c>
      <c r="D13" s="119" t="str">
        <f>IF(AND(A13&lt;&gt;"", Soupisky!E10 &lt;&gt; ""), Soupisky!E10, "")</f>
        <v>ČRS Rybářský sportovní klub Pardubice COLMIC</v>
      </c>
      <c r="E13" s="56" t="str">
        <f>IF(ISNA(MATCH($B13,'4k - Výsledková listina'!$D:$D,0)),"",INDEX('4k - Výsledková listina'!$G:$H,MATCH($B13,'4k - Výsledková listina'!$D:$D,0),1))</f>
        <v/>
      </c>
      <c r="F13" s="57" t="str">
        <f>IF(ISNA(MATCH($B13,'4k - Výsledková listina'!$D:$D,0)),"",INDEX('4k - Výsledková listina'!$G:$H,MATCH($B13,'4k - Výsledková listina'!$D:$D,0),2))</f>
        <v/>
      </c>
      <c r="G13" s="56" t="str">
        <f>IF(ISNA(MATCH($B13,'4k - Výsledková listina'!$M:$M,0)),"",INDEX('4k - Výsledková listina'!$P:$Q,MATCH($B13,'4k - Výsledková listina'!$M:$M,0),1))</f>
        <v/>
      </c>
      <c r="H13" s="56" t="str">
        <f>IF(ISNA(MATCH($B13,'4k - Výsledková listina'!$M:$M,0)),"",INDEX('4k - Výsledková listina'!$P:$Q,MATCH($B13,'4k - Výsledková listina'!$M:$M,0),2))</f>
        <v/>
      </c>
      <c r="I13" s="56">
        <f t="shared" si="0"/>
        <v>0</v>
      </c>
      <c r="J13" s="171" t="str">
        <f t="shared" si="1"/>
        <v/>
      </c>
      <c r="K13" s="20" t="str">
        <f t="shared" si="2"/>
        <v/>
      </c>
      <c r="L13" s="58" t="str">
        <f t="shared" si="3"/>
        <v/>
      </c>
      <c r="N13">
        <f t="shared" si="4"/>
        <v>1</v>
      </c>
    </row>
    <row r="14" spans="1:14" x14ac:dyDescent="0.25">
      <c r="A14" s="118" t="str">
        <f>IF(Soupisky!H11&lt;&gt;"", Soupisky!H11, "")</f>
        <v/>
      </c>
      <c r="B14" s="118" t="str">
        <f>IF(Soupisky!I11&lt;&gt;"", Soupisky!I11, "")</f>
        <v/>
      </c>
      <c r="C14" s="118" t="str">
        <f>IF(Soupisky!J11&lt;&gt;"", Soupisky!J11, "")</f>
        <v/>
      </c>
      <c r="D14" s="119" t="str">
        <f>IF(AND(A14&lt;&gt;"", Soupisky!E11 &lt;&gt; ""), Soupisky!E11, "")</f>
        <v/>
      </c>
      <c r="E14" s="56" t="str">
        <f>IF(ISNA(MATCH($B14,'4k - Výsledková listina'!$D:$D,0)),"",INDEX('4k - Výsledková listina'!$G:$H,MATCH($B14,'4k - Výsledková listina'!$D:$D,0),1))</f>
        <v/>
      </c>
      <c r="F14" s="57" t="str">
        <f>IF(ISNA(MATCH($B14,'4k - Výsledková listina'!$D:$D,0)),"",INDEX('4k - Výsledková listina'!$G:$H,MATCH($B14,'4k - Výsledková listina'!$D:$D,0),2))</f>
        <v/>
      </c>
      <c r="G14" s="56" t="str">
        <f>IF(ISNA(MATCH($B14,'4k - Výsledková listina'!$M:$M,0)),"",INDEX('4k - Výsledková listina'!$P:$Q,MATCH($B14,'4k - Výsledková listina'!$M:$M,0),1))</f>
        <v/>
      </c>
      <c r="H14" s="56" t="str">
        <f>IF(ISNA(MATCH($B14,'4k - Výsledková listina'!$M:$M,0)),"",INDEX('4k - Výsledková listina'!$P:$Q,MATCH($B14,'4k - Výsledková listina'!$M:$M,0),2))</f>
        <v/>
      </c>
      <c r="I14" s="56" t="str">
        <f t="shared" si="0"/>
        <v/>
      </c>
      <c r="J14" s="171" t="str">
        <f t="shared" si="1"/>
        <v/>
      </c>
      <c r="K14" s="20" t="str">
        <f t="shared" si="2"/>
        <v/>
      </c>
      <c r="L14" s="58" t="str">
        <f t="shared" si="3"/>
        <v/>
      </c>
      <c r="N14">
        <f t="shared" si="4"/>
        <v>0</v>
      </c>
    </row>
    <row r="15" spans="1:14" x14ac:dyDescent="0.25">
      <c r="A15" s="118" t="str">
        <f>IF(Soupisky!H12&lt;&gt;"", Soupisky!H12, "")</f>
        <v/>
      </c>
      <c r="B15" s="118" t="str">
        <f>IF(Soupisky!I12&lt;&gt;"", Soupisky!I12, "")</f>
        <v/>
      </c>
      <c r="C15" s="118" t="str">
        <f>IF(Soupisky!J12&lt;&gt;"", Soupisky!J12, "")</f>
        <v/>
      </c>
      <c r="D15" s="119" t="str">
        <f>IF(AND(A15&lt;&gt;"", Soupisky!E12 &lt;&gt; ""), Soupisky!E12, "")</f>
        <v/>
      </c>
      <c r="E15" s="56" t="str">
        <f>IF(ISNA(MATCH($B15,'4k - Výsledková listina'!$D:$D,0)),"",INDEX('4k - Výsledková listina'!$G:$H,MATCH($B15,'4k - Výsledková listina'!$D:$D,0),1))</f>
        <v/>
      </c>
      <c r="F15" s="57" t="str">
        <f>IF(ISNA(MATCH($B15,'4k - Výsledková listina'!$D:$D,0)),"",INDEX('4k - Výsledková listina'!$G:$H,MATCH($B15,'4k - Výsledková listina'!$D:$D,0),2))</f>
        <v/>
      </c>
      <c r="G15" s="56" t="str">
        <f>IF(ISNA(MATCH($B15,'4k - Výsledková listina'!$M:$M,0)),"",INDEX('4k - Výsledková listina'!$P:$Q,MATCH($B15,'4k - Výsledková listina'!$M:$M,0),1))</f>
        <v/>
      </c>
      <c r="H15" s="56" t="str">
        <f>IF(ISNA(MATCH($B15,'4k - Výsledková listina'!$M:$M,0)),"",INDEX('4k - Výsledková listina'!$P:$Q,MATCH($B15,'4k - Výsledková listina'!$M:$M,0),2))</f>
        <v/>
      </c>
      <c r="I15" s="56" t="str">
        <f t="shared" si="0"/>
        <v/>
      </c>
      <c r="J15" s="171" t="str">
        <f t="shared" si="1"/>
        <v/>
      </c>
      <c r="K15" s="20" t="str">
        <f t="shared" si="2"/>
        <v/>
      </c>
      <c r="L15" s="58" t="str">
        <f t="shared" si="3"/>
        <v/>
      </c>
      <c r="N15">
        <f t="shared" si="4"/>
        <v>0</v>
      </c>
    </row>
    <row r="16" spans="1:14" x14ac:dyDescent="0.25">
      <c r="A16" s="118" t="str">
        <f>IF(Soupisky!H13&lt;&gt;"", Soupisky!H13, "")</f>
        <v/>
      </c>
      <c r="B16" s="118" t="str">
        <f>IF(Soupisky!I13&lt;&gt;"", Soupisky!I13, "")</f>
        <v/>
      </c>
      <c r="C16" s="118" t="str">
        <f>IF(Soupisky!J13&lt;&gt;"", Soupisky!J13, "")</f>
        <v/>
      </c>
      <c r="D16" s="119" t="str">
        <f>IF(AND(A16&lt;&gt;"", Soupisky!E13 &lt;&gt; ""), Soupisky!E13, "")</f>
        <v/>
      </c>
      <c r="E16" s="56" t="str">
        <f>IF(ISNA(MATCH($B16,'4k - Výsledková listina'!$D:$D,0)),"",INDEX('4k - Výsledková listina'!$G:$H,MATCH($B16,'4k - Výsledková listina'!$D:$D,0),1))</f>
        <v/>
      </c>
      <c r="F16" s="57" t="str">
        <f>IF(ISNA(MATCH($B16,'4k - Výsledková listina'!$D:$D,0)),"",INDEX('4k - Výsledková listina'!$G:$H,MATCH($B16,'4k - Výsledková listina'!$D:$D,0),2))</f>
        <v/>
      </c>
      <c r="G16" s="56" t="str">
        <f>IF(ISNA(MATCH($B16,'4k - Výsledková listina'!$M:$M,0)),"",INDEX('4k - Výsledková listina'!$P:$Q,MATCH($B16,'4k - Výsledková listina'!$M:$M,0),1))</f>
        <v/>
      </c>
      <c r="H16" s="56" t="str">
        <f>IF(ISNA(MATCH($B16,'4k - Výsledková listina'!$M:$M,0)),"",INDEX('4k - Výsledková listina'!$P:$Q,MATCH($B16,'4k - Výsledková listina'!$M:$M,0),2))</f>
        <v/>
      </c>
      <c r="I16" s="56" t="str">
        <f t="shared" si="0"/>
        <v/>
      </c>
      <c r="J16" s="171" t="str">
        <f t="shared" si="1"/>
        <v/>
      </c>
      <c r="K16" s="20" t="str">
        <f t="shared" si="2"/>
        <v/>
      </c>
      <c r="L16" s="58" t="str">
        <f t="shared" si="3"/>
        <v/>
      </c>
      <c r="N16">
        <f t="shared" si="4"/>
        <v>0</v>
      </c>
    </row>
    <row r="17" spans="1:14" x14ac:dyDescent="0.25">
      <c r="A17" s="118" t="str">
        <f>IF(Soupisky!H14&lt;&gt;"", Soupisky!H14, "")</f>
        <v/>
      </c>
      <c r="B17" s="118" t="str">
        <f>IF(Soupisky!I14&lt;&gt;"", Soupisky!I14, "")</f>
        <v/>
      </c>
      <c r="C17" s="118" t="str">
        <f>IF(Soupisky!J14&lt;&gt;"", Soupisky!J14, "")</f>
        <v/>
      </c>
      <c r="D17" s="119" t="str">
        <f>IF(AND(A17&lt;&gt;"", Soupisky!E14 &lt;&gt; ""), Soupisky!E14, "")</f>
        <v/>
      </c>
      <c r="E17" s="56" t="str">
        <f>IF(ISNA(MATCH($B17,'4k - Výsledková listina'!$D:$D,0)),"",INDEX('4k - Výsledková listina'!$G:$H,MATCH($B17,'4k - Výsledková listina'!$D:$D,0),1))</f>
        <v/>
      </c>
      <c r="F17" s="57" t="str">
        <f>IF(ISNA(MATCH($B17,'4k - Výsledková listina'!$D:$D,0)),"",INDEX('4k - Výsledková listina'!$G:$H,MATCH($B17,'4k - Výsledková listina'!$D:$D,0),2))</f>
        <v/>
      </c>
      <c r="G17" s="56" t="str">
        <f>IF(ISNA(MATCH($B17,'4k - Výsledková listina'!$M:$M,0)),"",INDEX('4k - Výsledková listina'!$P:$Q,MATCH($B17,'4k - Výsledková listina'!$M:$M,0),1))</f>
        <v/>
      </c>
      <c r="H17" s="56" t="str">
        <f>IF(ISNA(MATCH($B17,'4k - Výsledková listina'!$M:$M,0)),"",INDEX('4k - Výsledková listina'!$P:$Q,MATCH($B17,'4k - Výsledková listina'!$M:$M,0),2))</f>
        <v/>
      </c>
      <c r="I17" s="56" t="str">
        <f t="shared" si="0"/>
        <v/>
      </c>
      <c r="J17" s="171" t="str">
        <f t="shared" si="1"/>
        <v/>
      </c>
      <c r="K17" s="20" t="str">
        <f t="shared" si="2"/>
        <v/>
      </c>
      <c r="L17" s="58" t="str">
        <f t="shared" si="3"/>
        <v/>
      </c>
      <c r="N17">
        <f t="shared" si="4"/>
        <v>0</v>
      </c>
    </row>
    <row r="18" spans="1:14" x14ac:dyDescent="0.25">
      <c r="A18" s="118" t="str">
        <f>IF(Soupisky!H15&lt;&gt;"", Soupisky!H15, "")</f>
        <v/>
      </c>
      <c r="B18" s="118" t="str">
        <f>IF(Soupisky!I15&lt;&gt;"", Soupisky!I15, "")</f>
        <v/>
      </c>
      <c r="C18" s="118" t="str">
        <f>IF(Soupisky!J15&lt;&gt;"", Soupisky!J15, "")</f>
        <v/>
      </c>
      <c r="D18" s="119" t="str">
        <f>IF(AND(A18&lt;&gt;"", Soupisky!E15 &lt;&gt; ""), Soupisky!E15, "")</f>
        <v/>
      </c>
      <c r="E18" s="56" t="str">
        <f>IF(ISNA(MATCH($B18,'4k - Výsledková listina'!$D:$D,0)),"",INDEX('4k - Výsledková listina'!$G:$H,MATCH($B18,'4k - Výsledková listina'!$D:$D,0),1))</f>
        <v/>
      </c>
      <c r="F18" s="57" t="str">
        <f>IF(ISNA(MATCH($B18,'4k - Výsledková listina'!$D:$D,0)),"",INDEX('4k - Výsledková listina'!$G:$H,MATCH($B18,'4k - Výsledková listina'!$D:$D,0),2))</f>
        <v/>
      </c>
      <c r="G18" s="56" t="str">
        <f>IF(ISNA(MATCH($B18,'4k - Výsledková listina'!$M:$M,0)),"",INDEX('4k - Výsledková listina'!$P:$Q,MATCH($B18,'4k - Výsledková listina'!$M:$M,0),1))</f>
        <v/>
      </c>
      <c r="H18" s="56" t="str">
        <f>IF(ISNA(MATCH($B18,'4k - Výsledková listina'!$M:$M,0)),"",INDEX('4k - Výsledková listina'!$P:$Q,MATCH($B18,'4k - Výsledková listina'!$M:$M,0),2))</f>
        <v/>
      </c>
      <c r="I18" s="56" t="str">
        <f t="shared" si="0"/>
        <v/>
      </c>
      <c r="J18" s="171" t="str">
        <f t="shared" si="1"/>
        <v/>
      </c>
      <c r="K18" s="20" t="str">
        <f t="shared" si="2"/>
        <v/>
      </c>
      <c r="L18" s="58" t="str">
        <f t="shared" si="3"/>
        <v/>
      </c>
      <c r="N18">
        <f t="shared" si="4"/>
        <v>0</v>
      </c>
    </row>
    <row r="19" spans="1:14" x14ac:dyDescent="0.25">
      <c r="A19" s="118">
        <f>IF(Soupisky!H16&lt;&gt;"", Soupisky!H16, "")</f>
        <v>755</v>
      </c>
      <c r="B19" s="118" t="str">
        <f>IF(Soupisky!I16&lt;&gt;"", Soupisky!I16, "")</f>
        <v>Foret Roman</v>
      </c>
      <c r="C19" s="118" t="str">
        <f>IF(Soupisky!J16&lt;&gt;"", Soupisky!J16, "")</f>
        <v>M</v>
      </c>
      <c r="D19" s="119" t="str">
        <f>IF(AND(A19&lt;&gt;"", Soupisky!E16 &lt;&gt; ""), Soupisky!E16, "")</f>
        <v>RS Crazy Boys MO Hustopeče Maver</v>
      </c>
      <c r="E19" s="56" t="str">
        <f>IF(ISNA(MATCH($B19,'4k - Výsledková listina'!$D:$D,0)),"",INDEX('4k - Výsledková listina'!$G:$H,MATCH($B19,'4k - Výsledková listina'!$D:$D,0),1))</f>
        <v/>
      </c>
      <c r="F19" s="57" t="str">
        <f>IF(ISNA(MATCH($B19,'4k - Výsledková listina'!$D:$D,0)),"",INDEX('4k - Výsledková listina'!$G:$H,MATCH($B19,'4k - Výsledková listina'!$D:$D,0),2))</f>
        <v/>
      </c>
      <c r="G19" s="56" t="str">
        <f>IF(ISNA(MATCH($B19,'4k - Výsledková listina'!$M:$M,0)),"",INDEX('4k - Výsledková listina'!$P:$Q,MATCH($B19,'4k - Výsledková listina'!$M:$M,0),1))</f>
        <v/>
      </c>
      <c r="H19" s="56" t="str">
        <f>IF(ISNA(MATCH($B19,'4k - Výsledková listina'!$M:$M,0)),"",INDEX('4k - Výsledková listina'!$P:$Q,MATCH($B19,'4k - Výsledková listina'!$M:$M,0),2))</f>
        <v/>
      </c>
      <c r="I19" s="56">
        <f t="shared" si="0"/>
        <v>0</v>
      </c>
      <c r="J19" s="171" t="str">
        <f t="shared" si="1"/>
        <v/>
      </c>
      <c r="K19" s="20" t="str">
        <f t="shared" si="2"/>
        <v/>
      </c>
      <c r="L19" s="58" t="str">
        <f t="shared" si="3"/>
        <v/>
      </c>
      <c r="N19">
        <f t="shared" si="4"/>
        <v>1</v>
      </c>
    </row>
    <row r="20" spans="1:14" x14ac:dyDescent="0.25">
      <c r="A20" s="118">
        <f>IF(Soupisky!H17&lt;&gt;"", Soupisky!H17, "")</f>
        <v>1671</v>
      </c>
      <c r="B20" s="118" t="str">
        <f>IF(Soupisky!I17&lt;&gt;"", Soupisky!I17, "")</f>
        <v>Klásek Petr</v>
      </c>
      <c r="C20" s="118" t="str">
        <f>IF(Soupisky!J17&lt;&gt;"", Soupisky!J17, "")</f>
        <v>M</v>
      </c>
      <c r="D20" s="119" t="str">
        <f>IF(AND(A20&lt;&gt;"", Soupisky!E17 &lt;&gt; ""), Soupisky!E17, "")</f>
        <v>RS Crazy Boys MO Hustopeče Maver</v>
      </c>
      <c r="E20" s="56" t="str">
        <f>IF(ISNA(MATCH($B20,'4k - Výsledková listina'!$D:$D,0)),"",INDEX('4k - Výsledková listina'!$G:$H,MATCH($B20,'4k - Výsledková listina'!$D:$D,0),1))</f>
        <v/>
      </c>
      <c r="F20" s="57" t="str">
        <f>IF(ISNA(MATCH($B20,'4k - Výsledková listina'!$D:$D,0)),"",INDEX('4k - Výsledková listina'!$G:$H,MATCH($B20,'4k - Výsledková listina'!$D:$D,0),2))</f>
        <v/>
      </c>
      <c r="G20" s="56" t="str">
        <f>IF(ISNA(MATCH($B20,'4k - Výsledková listina'!$M:$M,0)),"",INDEX('4k - Výsledková listina'!$P:$Q,MATCH($B20,'4k - Výsledková listina'!$M:$M,0),1))</f>
        <v/>
      </c>
      <c r="H20" s="56" t="str">
        <f>IF(ISNA(MATCH($B20,'4k - Výsledková listina'!$M:$M,0)),"",INDEX('4k - Výsledková listina'!$P:$Q,MATCH($B20,'4k - Výsledková listina'!$M:$M,0),2))</f>
        <v/>
      </c>
      <c r="I20" s="56">
        <f t="shared" si="0"/>
        <v>0</v>
      </c>
      <c r="J20" s="171" t="str">
        <f t="shared" si="1"/>
        <v/>
      </c>
      <c r="K20" s="20" t="str">
        <f t="shared" si="2"/>
        <v/>
      </c>
      <c r="L20" s="58" t="str">
        <f t="shared" si="3"/>
        <v/>
      </c>
      <c r="N20">
        <f t="shared" si="4"/>
        <v>1</v>
      </c>
    </row>
    <row r="21" spans="1:14" x14ac:dyDescent="0.25">
      <c r="A21" s="118">
        <f>IF(Soupisky!H18&lt;&gt;"", Soupisky!H18, "")</f>
        <v>2015</v>
      </c>
      <c r="B21" s="118" t="str">
        <f>IF(Soupisky!I18&lt;&gt;"", Soupisky!I18, "")</f>
        <v>Hanáček František</v>
      </c>
      <c r="C21" s="118" t="str">
        <f>IF(Soupisky!J18&lt;&gt;"", Soupisky!J18, "")</f>
        <v>M</v>
      </c>
      <c r="D21" s="119" t="str">
        <f>IF(AND(A21&lt;&gt;"", Soupisky!E18 &lt;&gt; ""), Soupisky!E18, "")</f>
        <v>RS Crazy Boys MO Hustopeče Maver</v>
      </c>
      <c r="E21" s="56" t="str">
        <f>IF(ISNA(MATCH($B21,'4k - Výsledková listina'!$D:$D,0)),"",INDEX('4k - Výsledková listina'!$G:$H,MATCH($B21,'4k - Výsledková listina'!$D:$D,0),1))</f>
        <v/>
      </c>
      <c r="F21" s="57" t="str">
        <f>IF(ISNA(MATCH($B21,'4k - Výsledková listina'!$D:$D,0)),"",INDEX('4k - Výsledková listina'!$G:$H,MATCH($B21,'4k - Výsledková listina'!$D:$D,0),2))</f>
        <v/>
      </c>
      <c r="G21" s="56" t="str">
        <f>IF(ISNA(MATCH($B21,'4k - Výsledková listina'!$M:$M,0)),"",INDEX('4k - Výsledková listina'!$P:$Q,MATCH($B21,'4k - Výsledková listina'!$M:$M,0),1))</f>
        <v/>
      </c>
      <c r="H21" s="56" t="str">
        <f>IF(ISNA(MATCH($B21,'4k - Výsledková listina'!$M:$M,0)),"",INDEX('4k - Výsledková listina'!$P:$Q,MATCH($B21,'4k - Výsledková listina'!$M:$M,0),2))</f>
        <v/>
      </c>
      <c r="I21" s="56">
        <f t="shared" si="0"/>
        <v>0</v>
      </c>
      <c r="J21" s="171" t="str">
        <f t="shared" si="1"/>
        <v/>
      </c>
      <c r="K21" s="20" t="str">
        <f t="shared" si="2"/>
        <v/>
      </c>
      <c r="L21" s="58" t="str">
        <f t="shared" si="3"/>
        <v/>
      </c>
      <c r="N21">
        <f t="shared" si="4"/>
        <v>1</v>
      </c>
    </row>
    <row r="22" spans="1:14" x14ac:dyDescent="0.25">
      <c r="A22" s="118">
        <f>IF(Soupisky!H19&lt;&gt;"", Soupisky!H19, "")</f>
        <v>20</v>
      </c>
      <c r="B22" s="118" t="str">
        <f>IF(Soupisky!I19&lt;&gt;"", Soupisky!I19, "")</f>
        <v>Hron Radek</v>
      </c>
      <c r="C22" s="118" t="str">
        <f>IF(Soupisky!J19&lt;&gt;"", Soupisky!J19, "")</f>
        <v>M</v>
      </c>
      <c r="D22" s="119" t="str">
        <f>IF(AND(A22&lt;&gt;"", Soupisky!E19 &lt;&gt; ""), Soupisky!E19, "")</f>
        <v>RS Crazy Boys MO Hustopeče Maver</v>
      </c>
      <c r="E22" s="56" t="str">
        <f>IF(ISNA(MATCH($B22,'4k - Výsledková listina'!$D:$D,0)),"",INDEX('4k - Výsledková listina'!$G:$H,MATCH($B22,'4k - Výsledková listina'!$D:$D,0),1))</f>
        <v/>
      </c>
      <c r="F22" s="57" t="str">
        <f>IF(ISNA(MATCH($B22,'4k - Výsledková listina'!$D:$D,0)),"",INDEX('4k - Výsledková listina'!$G:$H,MATCH($B22,'4k - Výsledková listina'!$D:$D,0),2))</f>
        <v/>
      </c>
      <c r="G22" s="56" t="str">
        <f>IF(ISNA(MATCH($B22,'4k - Výsledková listina'!$M:$M,0)),"",INDEX('4k - Výsledková listina'!$P:$Q,MATCH($B22,'4k - Výsledková listina'!$M:$M,0),1))</f>
        <v/>
      </c>
      <c r="H22" s="56" t="str">
        <f>IF(ISNA(MATCH($B22,'4k - Výsledková listina'!$M:$M,0)),"",INDEX('4k - Výsledková listina'!$P:$Q,MATCH($B22,'4k - Výsledková listina'!$M:$M,0),2))</f>
        <v/>
      </c>
      <c r="I22" s="56">
        <f t="shared" si="0"/>
        <v>0</v>
      </c>
      <c r="J22" s="171" t="str">
        <f t="shared" si="1"/>
        <v/>
      </c>
      <c r="K22" s="20" t="str">
        <f t="shared" si="2"/>
        <v/>
      </c>
      <c r="L22" s="58" t="str">
        <f t="shared" si="3"/>
        <v/>
      </c>
      <c r="N22">
        <f t="shared" si="4"/>
        <v>1</v>
      </c>
    </row>
    <row r="23" spans="1:14" x14ac:dyDescent="0.25">
      <c r="A23" s="118">
        <f>IF(Soupisky!H20&lt;&gt;"", Soupisky!H20, "")</f>
        <v>2193</v>
      </c>
      <c r="B23" s="118" t="str">
        <f>IF(Soupisky!I20&lt;&gt;"", Soupisky!I20, "")</f>
        <v>Marek Michal</v>
      </c>
      <c r="C23" s="118" t="str">
        <f>IF(Soupisky!J20&lt;&gt;"", Soupisky!J20, "")</f>
        <v>M</v>
      </c>
      <c r="D23" s="119" t="str">
        <f>IF(AND(A23&lt;&gt;"", Soupisky!E20 &lt;&gt; ""), Soupisky!E20, "")</f>
        <v>RS Crazy Boys MO Hustopeče Maver</v>
      </c>
      <c r="E23" s="56" t="str">
        <f>IF(ISNA(MATCH($B23,'4k - Výsledková listina'!$D:$D,0)),"",INDEX('4k - Výsledková listina'!$G:$H,MATCH($B23,'4k - Výsledková listina'!$D:$D,0),1))</f>
        <v/>
      </c>
      <c r="F23" s="57" t="str">
        <f>IF(ISNA(MATCH($B23,'4k - Výsledková listina'!$D:$D,0)),"",INDEX('4k - Výsledková listina'!$G:$H,MATCH($B23,'4k - Výsledková listina'!$D:$D,0),2))</f>
        <v/>
      </c>
      <c r="G23" s="56" t="str">
        <f>IF(ISNA(MATCH($B23,'4k - Výsledková listina'!$M:$M,0)),"",INDEX('4k - Výsledková listina'!$P:$Q,MATCH($B23,'4k - Výsledková listina'!$M:$M,0),1))</f>
        <v/>
      </c>
      <c r="H23" s="56" t="str">
        <f>IF(ISNA(MATCH($B23,'4k - Výsledková listina'!$M:$M,0)),"",INDEX('4k - Výsledková listina'!$P:$Q,MATCH($B23,'4k - Výsledková listina'!$M:$M,0),2))</f>
        <v/>
      </c>
      <c r="I23" s="56">
        <f t="shared" si="0"/>
        <v>0</v>
      </c>
      <c r="J23" s="171" t="str">
        <f t="shared" si="1"/>
        <v/>
      </c>
      <c r="K23" s="20" t="str">
        <f t="shared" si="2"/>
        <v/>
      </c>
      <c r="L23" s="58" t="str">
        <f t="shared" si="3"/>
        <v/>
      </c>
      <c r="N23">
        <f t="shared" si="4"/>
        <v>1</v>
      </c>
    </row>
    <row r="24" spans="1:14" x14ac:dyDescent="0.25">
      <c r="A24" s="118">
        <f>IF(Soupisky!H21&lt;&gt;"", Soupisky!H21, "")</f>
        <v>221</v>
      </c>
      <c r="B24" s="118" t="str">
        <f>IF(Soupisky!I21&lt;&gt;"", Soupisky!I21, "")</f>
        <v>Veselý Robert</v>
      </c>
      <c r="C24" s="118" t="str">
        <f>IF(Soupisky!J21&lt;&gt;"", Soupisky!J21, "")</f>
        <v>M</v>
      </c>
      <c r="D24" s="119" t="str">
        <f>IF(AND(A24&lt;&gt;"", Soupisky!E21 &lt;&gt; ""), Soupisky!E21, "")</f>
        <v>RS Crazy Boys MO Hustopeče Maver</v>
      </c>
      <c r="E24" s="56" t="str">
        <f>IF(ISNA(MATCH($B24,'4k - Výsledková listina'!$D:$D,0)),"",INDEX('4k - Výsledková listina'!$G:$H,MATCH($B24,'4k - Výsledková listina'!$D:$D,0),1))</f>
        <v/>
      </c>
      <c r="F24" s="57" t="str">
        <f>IF(ISNA(MATCH($B24,'4k - Výsledková listina'!$D:$D,0)),"",INDEX('4k - Výsledková listina'!$G:$H,MATCH($B24,'4k - Výsledková listina'!$D:$D,0),2))</f>
        <v/>
      </c>
      <c r="G24" s="56" t="str">
        <f>IF(ISNA(MATCH($B24,'4k - Výsledková listina'!$M:$M,0)),"",INDEX('4k - Výsledková listina'!$P:$Q,MATCH($B24,'4k - Výsledková listina'!$M:$M,0),1))</f>
        <v/>
      </c>
      <c r="H24" s="56" t="str">
        <f>IF(ISNA(MATCH($B24,'4k - Výsledková listina'!$M:$M,0)),"",INDEX('4k - Výsledková listina'!$P:$Q,MATCH($B24,'4k - Výsledková listina'!$M:$M,0),2))</f>
        <v/>
      </c>
      <c r="I24" s="56">
        <f t="shared" si="0"/>
        <v>0</v>
      </c>
      <c r="J24" s="171" t="str">
        <f t="shared" si="1"/>
        <v/>
      </c>
      <c r="K24" s="20" t="str">
        <f t="shared" si="2"/>
        <v/>
      </c>
      <c r="L24" s="58" t="str">
        <f t="shared" si="3"/>
        <v/>
      </c>
      <c r="N24">
        <f t="shared" si="4"/>
        <v>1</v>
      </c>
    </row>
    <row r="25" spans="1:14" x14ac:dyDescent="0.25">
      <c r="A25" s="118">
        <f>IF(Soupisky!H22&lt;&gt;"", Soupisky!H22, "")</f>
        <v>5622</v>
      </c>
      <c r="B25" s="118" t="str">
        <f>IF(Soupisky!I22&lt;&gt;"", Soupisky!I22, "")</f>
        <v>Ottinger Ján</v>
      </c>
      <c r="C25" s="118" t="str">
        <f>IF(Soupisky!J22&lt;&gt;"", Soupisky!J22, "")</f>
        <v>M</v>
      </c>
      <c r="D25" s="119" t="str">
        <f>IF(AND(A25&lt;&gt;"", Soupisky!E22 &lt;&gt; ""), Soupisky!E22, "")</f>
        <v>RS Crazy Boys MO Hustopeče Maver</v>
      </c>
      <c r="E25" s="56" t="str">
        <f>IF(ISNA(MATCH($B25,'4k - Výsledková listina'!$D:$D,0)),"",INDEX('4k - Výsledková listina'!$G:$H,MATCH($B25,'4k - Výsledková listina'!$D:$D,0),1))</f>
        <v/>
      </c>
      <c r="F25" s="57" t="str">
        <f>IF(ISNA(MATCH($B25,'4k - Výsledková listina'!$D:$D,0)),"",INDEX('4k - Výsledková listina'!$G:$H,MATCH($B25,'4k - Výsledková listina'!$D:$D,0),2))</f>
        <v/>
      </c>
      <c r="G25" s="56" t="str">
        <f>IF(ISNA(MATCH($B25,'4k - Výsledková listina'!$M:$M,0)),"",INDEX('4k - Výsledková listina'!$P:$Q,MATCH($B25,'4k - Výsledková listina'!$M:$M,0),1))</f>
        <v/>
      </c>
      <c r="H25" s="56" t="str">
        <f>IF(ISNA(MATCH($B25,'4k - Výsledková listina'!$M:$M,0)),"",INDEX('4k - Výsledková listina'!$P:$Q,MATCH($B25,'4k - Výsledková listina'!$M:$M,0),2))</f>
        <v/>
      </c>
      <c r="I25" s="56">
        <f t="shared" si="0"/>
        <v>0</v>
      </c>
      <c r="J25" s="171" t="str">
        <f t="shared" si="1"/>
        <v/>
      </c>
      <c r="K25" s="20" t="str">
        <f t="shared" si="2"/>
        <v/>
      </c>
      <c r="L25" s="58" t="str">
        <f t="shared" si="3"/>
        <v/>
      </c>
      <c r="N25">
        <f t="shared" si="4"/>
        <v>1</v>
      </c>
    </row>
    <row r="26" spans="1:14" x14ac:dyDescent="0.25">
      <c r="A26" s="118" t="str">
        <f>IF(Soupisky!H23&lt;&gt;"", Soupisky!H23, "")</f>
        <v/>
      </c>
      <c r="B26" s="118" t="str">
        <f>IF(Soupisky!I23&lt;&gt;"", Soupisky!I23, "")</f>
        <v/>
      </c>
      <c r="C26" s="118" t="str">
        <f>IF(Soupisky!J23&lt;&gt;"", Soupisky!J23, "")</f>
        <v/>
      </c>
      <c r="D26" s="119" t="str">
        <f>IF(AND(A26&lt;&gt;"", Soupisky!E23 &lt;&gt; ""), Soupisky!E23, "")</f>
        <v/>
      </c>
      <c r="E26" s="56" t="str">
        <f>IF(ISNA(MATCH($B26,'4k - Výsledková listina'!$D:$D,0)),"",INDEX('4k - Výsledková listina'!$G:$H,MATCH($B26,'4k - Výsledková listina'!$D:$D,0),1))</f>
        <v/>
      </c>
      <c r="F26" s="57" t="str">
        <f>IF(ISNA(MATCH($B26,'4k - Výsledková listina'!$D:$D,0)),"",INDEX('4k - Výsledková listina'!$G:$H,MATCH($B26,'4k - Výsledková listina'!$D:$D,0),2))</f>
        <v/>
      </c>
      <c r="G26" s="56" t="str">
        <f>IF(ISNA(MATCH($B26,'4k - Výsledková listina'!$M:$M,0)),"",INDEX('4k - Výsledková listina'!$P:$Q,MATCH($B26,'4k - Výsledková listina'!$M:$M,0),1))</f>
        <v/>
      </c>
      <c r="H26" s="56" t="str">
        <f>IF(ISNA(MATCH($B26,'4k - Výsledková listina'!$M:$M,0)),"",INDEX('4k - Výsledková listina'!$P:$Q,MATCH($B26,'4k - Výsledková listina'!$M:$M,0),2))</f>
        <v/>
      </c>
      <c r="I26" s="56" t="str">
        <f t="shared" si="0"/>
        <v/>
      </c>
      <c r="J26" s="171" t="str">
        <f t="shared" si="1"/>
        <v/>
      </c>
      <c r="K26" s="20" t="str">
        <f t="shared" si="2"/>
        <v/>
      </c>
      <c r="L26" s="58" t="str">
        <f t="shared" si="3"/>
        <v/>
      </c>
      <c r="N26">
        <f t="shared" si="4"/>
        <v>0</v>
      </c>
    </row>
    <row r="27" spans="1:14" x14ac:dyDescent="0.25">
      <c r="A27" s="118" t="str">
        <f>IF(Soupisky!H24&lt;&gt;"", Soupisky!H24, "")</f>
        <v/>
      </c>
      <c r="B27" s="118" t="str">
        <f>IF(Soupisky!I24&lt;&gt;"", Soupisky!I24, "")</f>
        <v/>
      </c>
      <c r="C27" s="118" t="str">
        <f>IF(Soupisky!J24&lt;&gt;"", Soupisky!J24, "")</f>
        <v/>
      </c>
      <c r="D27" s="119" t="str">
        <f>IF(AND(A27&lt;&gt;"", Soupisky!E24 &lt;&gt; ""), Soupisky!E24, "")</f>
        <v/>
      </c>
      <c r="E27" s="56" t="str">
        <f>IF(ISNA(MATCH($B27,'4k - Výsledková listina'!$D:$D,0)),"",INDEX('4k - Výsledková listina'!$G:$H,MATCH($B27,'4k - Výsledková listina'!$D:$D,0),1))</f>
        <v/>
      </c>
      <c r="F27" s="57" t="str">
        <f>IF(ISNA(MATCH($B27,'4k - Výsledková listina'!$D:$D,0)),"",INDEX('4k - Výsledková listina'!$G:$H,MATCH($B27,'4k - Výsledková listina'!$D:$D,0),2))</f>
        <v/>
      </c>
      <c r="G27" s="56" t="str">
        <f>IF(ISNA(MATCH($B27,'4k - Výsledková listina'!$M:$M,0)),"",INDEX('4k - Výsledková listina'!$P:$Q,MATCH($B27,'4k - Výsledková listina'!$M:$M,0),1))</f>
        <v/>
      </c>
      <c r="H27" s="56" t="str">
        <f>IF(ISNA(MATCH($B27,'4k - Výsledková listina'!$M:$M,0)),"",INDEX('4k - Výsledková listina'!$P:$Q,MATCH($B27,'4k - Výsledková listina'!$M:$M,0),2))</f>
        <v/>
      </c>
      <c r="I27" s="56" t="str">
        <f t="shared" si="0"/>
        <v/>
      </c>
      <c r="J27" s="171" t="str">
        <f t="shared" si="1"/>
        <v/>
      </c>
      <c r="K27" s="20" t="str">
        <f t="shared" si="2"/>
        <v/>
      </c>
      <c r="L27" s="58" t="str">
        <f t="shared" si="3"/>
        <v/>
      </c>
      <c r="N27">
        <f t="shared" si="4"/>
        <v>0</v>
      </c>
    </row>
    <row r="28" spans="1:14" x14ac:dyDescent="0.25">
      <c r="A28" s="118" t="str">
        <f>IF(Soupisky!H25&lt;&gt;"", Soupisky!H25, "")</f>
        <v/>
      </c>
      <c r="B28" s="118" t="str">
        <f>IF(Soupisky!I25&lt;&gt;"", Soupisky!I25, "")</f>
        <v/>
      </c>
      <c r="C28" s="118" t="str">
        <f>IF(Soupisky!J25&lt;&gt;"", Soupisky!J25, "")</f>
        <v/>
      </c>
      <c r="D28" s="119" t="str">
        <f>IF(AND(A28&lt;&gt;"", Soupisky!E25 &lt;&gt; ""), Soupisky!E25, "")</f>
        <v/>
      </c>
      <c r="E28" s="56" t="str">
        <f>IF(ISNA(MATCH($B28,'4k - Výsledková listina'!$D:$D,0)),"",INDEX('4k - Výsledková listina'!$G:$H,MATCH($B28,'4k - Výsledková listina'!$D:$D,0),1))</f>
        <v/>
      </c>
      <c r="F28" s="57" t="str">
        <f>IF(ISNA(MATCH($B28,'4k - Výsledková listina'!$D:$D,0)),"",INDEX('4k - Výsledková listina'!$G:$H,MATCH($B28,'4k - Výsledková listina'!$D:$D,0),2))</f>
        <v/>
      </c>
      <c r="G28" s="56" t="str">
        <f>IF(ISNA(MATCH($B28,'4k - Výsledková listina'!$M:$M,0)),"",INDEX('4k - Výsledková listina'!$P:$Q,MATCH($B28,'4k - Výsledková listina'!$M:$M,0),1))</f>
        <v/>
      </c>
      <c r="H28" s="56" t="str">
        <f>IF(ISNA(MATCH($B28,'4k - Výsledková listina'!$M:$M,0)),"",INDEX('4k - Výsledková listina'!$P:$Q,MATCH($B28,'4k - Výsledková listina'!$M:$M,0),2))</f>
        <v/>
      </c>
      <c r="I28" s="56" t="str">
        <f t="shared" si="0"/>
        <v/>
      </c>
      <c r="J28" s="171" t="str">
        <f t="shared" si="1"/>
        <v/>
      </c>
      <c r="K28" s="20" t="str">
        <f t="shared" si="2"/>
        <v/>
      </c>
      <c r="L28" s="58" t="str">
        <f t="shared" si="3"/>
        <v/>
      </c>
      <c r="N28">
        <f t="shared" si="4"/>
        <v>0</v>
      </c>
    </row>
    <row r="29" spans="1:14" x14ac:dyDescent="0.25">
      <c r="A29" s="118" t="str">
        <f>IF(Soupisky!H26&lt;&gt;"", Soupisky!H26, "")</f>
        <v/>
      </c>
      <c r="B29" s="118" t="str">
        <f>IF(Soupisky!I26&lt;&gt;"", Soupisky!I26, "")</f>
        <v/>
      </c>
      <c r="C29" s="118" t="str">
        <f>IF(Soupisky!J26&lt;&gt;"", Soupisky!J26, "")</f>
        <v/>
      </c>
      <c r="D29" s="119" t="str">
        <f>IF(AND(A29&lt;&gt;"", Soupisky!E26 &lt;&gt; ""), Soupisky!E26, "")</f>
        <v/>
      </c>
      <c r="E29" s="56" t="str">
        <f>IF(ISNA(MATCH($B29,'4k - Výsledková listina'!$D:$D,0)),"",INDEX('4k - Výsledková listina'!$G:$H,MATCH($B29,'4k - Výsledková listina'!$D:$D,0),1))</f>
        <v/>
      </c>
      <c r="F29" s="57" t="str">
        <f>IF(ISNA(MATCH($B29,'4k - Výsledková listina'!$D:$D,0)),"",INDEX('4k - Výsledková listina'!$G:$H,MATCH($B29,'4k - Výsledková listina'!$D:$D,0),2))</f>
        <v/>
      </c>
      <c r="G29" s="56" t="str">
        <f>IF(ISNA(MATCH($B29,'4k - Výsledková listina'!$M:$M,0)),"",INDEX('4k - Výsledková listina'!$P:$Q,MATCH($B29,'4k - Výsledková listina'!$M:$M,0),1))</f>
        <v/>
      </c>
      <c r="H29" s="56" t="str">
        <f>IF(ISNA(MATCH($B29,'4k - Výsledková listina'!$M:$M,0)),"",INDEX('4k - Výsledková listina'!$P:$Q,MATCH($B29,'4k - Výsledková listina'!$M:$M,0),2))</f>
        <v/>
      </c>
      <c r="I29" s="56" t="str">
        <f t="shared" si="0"/>
        <v/>
      </c>
      <c r="J29" s="171" t="str">
        <f t="shared" si="1"/>
        <v/>
      </c>
      <c r="K29" s="20" t="str">
        <f t="shared" si="2"/>
        <v/>
      </c>
      <c r="L29" s="58" t="str">
        <f t="shared" si="3"/>
        <v/>
      </c>
      <c r="N29">
        <f t="shared" si="4"/>
        <v>0</v>
      </c>
    </row>
    <row r="30" spans="1:14" x14ac:dyDescent="0.25">
      <c r="A30" s="118" t="str">
        <f>IF(Soupisky!H27&lt;&gt;"", Soupisky!H27, "")</f>
        <v/>
      </c>
      <c r="B30" s="118" t="str">
        <f>IF(Soupisky!I27&lt;&gt;"", Soupisky!I27, "")</f>
        <v/>
      </c>
      <c r="C30" s="118" t="str">
        <f>IF(Soupisky!J27&lt;&gt;"", Soupisky!J27, "")</f>
        <v/>
      </c>
      <c r="D30" s="119" t="str">
        <f>IF(AND(A30&lt;&gt;"", Soupisky!E27 &lt;&gt; ""), Soupisky!E27, "")</f>
        <v/>
      </c>
      <c r="E30" s="56" t="str">
        <f>IF(ISNA(MATCH($B30,'4k - Výsledková listina'!$D:$D,0)),"",INDEX('4k - Výsledková listina'!$G:$H,MATCH($B30,'4k - Výsledková listina'!$D:$D,0),1))</f>
        <v/>
      </c>
      <c r="F30" s="57" t="str">
        <f>IF(ISNA(MATCH($B30,'4k - Výsledková listina'!$D:$D,0)),"",INDEX('4k - Výsledková listina'!$G:$H,MATCH($B30,'4k - Výsledková listina'!$D:$D,0),2))</f>
        <v/>
      </c>
      <c r="G30" s="56" t="str">
        <f>IF(ISNA(MATCH($B30,'4k - Výsledková listina'!$M:$M,0)),"",INDEX('4k - Výsledková listina'!$P:$Q,MATCH($B30,'4k - Výsledková listina'!$M:$M,0),1))</f>
        <v/>
      </c>
      <c r="H30" s="56" t="str">
        <f>IF(ISNA(MATCH($B30,'4k - Výsledková listina'!$M:$M,0)),"",INDEX('4k - Výsledková listina'!$P:$Q,MATCH($B30,'4k - Výsledková listina'!$M:$M,0),2))</f>
        <v/>
      </c>
      <c r="I30" s="56" t="str">
        <f t="shared" si="0"/>
        <v/>
      </c>
      <c r="J30" s="171" t="str">
        <f t="shared" si="1"/>
        <v/>
      </c>
      <c r="K30" s="20" t="str">
        <f t="shared" si="2"/>
        <v/>
      </c>
      <c r="L30" s="58" t="str">
        <f t="shared" si="3"/>
        <v/>
      </c>
      <c r="N30">
        <f t="shared" si="4"/>
        <v>0</v>
      </c>
    </row>
    <row r="31" spans="1:14" x14ac:dyDescent="0.25">
      <c r="A31" s="118" t="str">
        <f>IF(Soupisky!H28&lt;&gt;"", Soupisky!H28, "")</f>
        <v/>
      </c>
      <c r="B31" s="118" t="str">
        <f>IF(Soupisky!I28&lt;&gt;"", Soupisky!I28, "")</f>
        <v/>
      </c>
      <c r="C31" s="118" t="str">
        <f>IF(Soupisky!J28&lt;&gt;"", Soupisky!J28, "")</f>
        <v/>
      </c>
      <c r="D31" s="119" t="str">
        <f>IF(AND(A31&lt;&gt;"", Soupisky!E28 &lt;&gt; ""), Soupisky!E28, "")</f>
        <v/>
      </c>
      <c r="E31" s="56" t="str">
        <f>IF(ISNA(MATCH($B31,'4k - Výsledková listina'!$D:$D,0)),"",INDEX('4k - Výsledková listina'!$G:$H,MATCH($B31,'4k - Výsledková listina'!$D:$D,0),1))</f>
        <v/>
      </c>
      <c r="F31" s="57" t="str">
        <f>IF(ISNA(MATCH($B31,'4k - Výsledková listina'!$D:$D,0)),"",INDEX('4k - Výsledková listina'!$G:$H,MATCH($B31,'4k - Výsledková listina'!$D:$D,0),2))</f>
        <v/>
      </c>
      <c r="G31" s="56" t="str">
        <f>IF(ISNA(MATCH($B31,'4k - Výsledková listina'!$M:$M,0)),"",INDEX('4k - Výsledková listina'!$P:$Q,MATCH($B31,'4k - Výsledková listina'!$M:$M,0),1))</f>
        <v/>
      </c>
      <c r="H31" s="56" t="str">
        <f>IF(ISNA(MATCH($B31,'4k - Výsledková listina'!$M:$M,0)),"",INDEX('4k - Výsledková listina'!$P:$Q,MATCH($B31,'4k - Výsledková listina'!$M:$M,0),2))</f>
        <v/>
      </c>
      <c r="I31" s="56" t="str">
        <f t="shared" si="0"/>
        <v/>
      </c>
      <c r="J31" s="171" t="str">
        <f t="shared" si="1"/>
        <v/>
      </c>
      <c r="K31" s="20" t="str">
        <f t="shared" si="2"/>
        <v/>
      </c>
      <c r="L31" s="58" t="str">
        <f t="shared" si="3"/>
        <v/>
      </c>
      <c r="N31">
        <f t="shared" si="4"/>
        <v>0</v>
      </c>
    </row>
    <row r="32" spans="1:14" x14ac:dyDescent="0.25">
      <c r="A32" s="118">
        <f>IF(Soupisky!H29&lt;&gt;"", Soupisky!H29, "")</f>
        <v>2672</v>
      </c>
      <c r="B32" s="118" t="str">
        <f>IF(Soupisky!I29&lt;&gt;"", Soupisky!I29, "")</f>
        <v>Žalud Oldřich</v>
      </c>
      <c r="C32" s="118" t="str">
        <f>IF(Soupisky!J29&lt;&gt;"", Soupisky!J29, "")</f>
        <v>M</v>
      </c>
      <c r="D32" s="119" t="str">
        <f>IF(AND(A32&lt;&gt;"", Soupisky!E29 &lt;&gt; ""), Soupisky!E29, "")</f>
        <v>MRS Cortina Sensas</v>
      </c>
      <c r="E32" s="56" t="str">
        <f>IF(ISNA(MATCH($B32,'4k - Výsledková listina'!$D:$D,0)),"",INDEX('4k - Výsledková listina'!$G:$H,MATCH($B32,'4k - Výsledková listina'!$D:$D,0),1))</f>
        <v/>
      </c>
      <c r="F32" s="57" t="str">
        <f>IF(ISNA(MATCH($B32,'4k - Výsledková listina'!$D:$D,0)),"",INDEX('4k - Výsledková listina'!$G:$H,MATCH($B32,'4k - Výsledková listina'!$D:$D,0),2))</f>
        <v/>
      </c>
      <c r="G32" s="56" t="str">
        <f>IF(ISNA(MATCH($B32,'4k - Výsledková listina'!$M:$M,0)),"",INDEX('4k - Výsledková listina'!$P:$Q,MATCH($B32,'4k - Výsledková listina'!$M:$M,0),1))</f>
        <v/>
      </c>
      <c r="H32" s="56" t="str">
        <f>IF(ISNA(MATCH($B32,'4k - Výsledková listina'!$M:$M,0)),"",INDEX('4k - Výsledková listina'!$P:$Q,MATCH($B32,'4k - Výsledková listina'!$M:$M,0),2))</f>
        <v/>
      </c>
      <c r="I32" s="56">
        <f t="shared" si="0"/>
        <v>0</v>
      </c>
      <c r="J32" s="171" t="str">
        <f t="shared" si="1"/>
        <v/>
      </c>
      <c r="K32" s="20" t="str">
        <f t="shared" si="2"/>
        <v/>
      </c>
      <c r="L32" s="58" t="str">
        <f t="shared" si="3"/>
        <v/>
      </c>
      <c r="N32">
        <f t="shared" si="4"/>
        <v>1</v>
      </c>
    </row>
    <row r="33" spans="1:14" x14ac:dyDescent="0.25">
      <c r="A33" s="118">
        <f>IF(Soupisky!H30&lt;&gt;"", Soupisky!H30, "")</f>
        <v>3077</v>
      </c>
      <c r="B33" s="118" t="str">
        <f>IF(Soupisky!I30&lt;&gt;"", Soupisky!I30, "")</f>
        <v>Tlustý Luboš</v>
      </c>
      <c r="C33" s="118" t="str">
        <f>IF(Soupisky!J30&lt;&gt;"", Soupisky!J30, "")</f>
        <v>M</v>
      </c>
      <c r="D33" s="119" t="str">
        <f>IF(AND(A33&lt;&gt;"", Soupisky!E30 &lt;&gt; ""), Soupisky!E30, "")</f>
        <v>MRS Cortina Sensas</v>
      </c>
      <c r="E33" s="56" t="str">
        <f>IF(ISNA(MATCH($B33,'4k - Výsledková listina'!$D:$D,0)),"",INDEX('4k - Výsledková listina'!$G:$H,MATCH($B33,'4k - Výsledková listina'!$D:$D,0),1))</f>
        <v/>
      </c>
      <c r="F33" s="57" t="str">
        <f>IF(ISNA(MATCH($B33,'4k - Výsledková listina'!$D:$D,0)),"",INDEX('4k - Výsledková listina'!$G:$H,MATCH($B33,'4k - Výsledková listina'!$D:$D,0),2))</f>
        <v/>
      </c>
      <c r="G33" s="56" t="str">
        <f>IF(ISNA(MATCH($B33,'4k - Výsledková listina'!$M:$M,0)),"",INDEX('4k - Výsledková listina'!$P:$Q,MATCH($B33,'4k - Výsledková listina'!$M:$M,0),1))</f>
        <v/>
      </c>
      <c r="H33" s="56" t="str">
        <f>IF(ISNA(MATCH($B33,'4k - Výsledková listina'!$M:$M,0)),"",INDEX('4k - Výsledková listina'!$P:$Q,MATCH($B33,'4k - Výsledková listina'!$M:$M,0),2))</f>
        <v/>
      </c>
      <c r="I33" s="56">
        <f t="shared" si="0"/>
        <v>0</v>
      </c>
      <c r="J33" s="171" t="str">
        <f t="shared" si="1"/>
        <v/>
      </c>
      <c r="K33" s="20" t="str">
        <f t="shared" si="2"/>
        <v/>
      </c>
      <c r="L33" s="58" t="str">
        <f t="shared" si="3"/>
        <v/>
      </c>
      <c r="N33">
        <f t="shared" si="4"/>
        <v>1</v>
      </c>
    </row>
    <row r="34" spans="1:14" x14ac:dyDescent="0.25">
      <c r="A34" s="118">
        <f>IF(Soupisky!H31&lt;&gt;"", Soupisky!H31, "")</f>
        <v>2617</v>
      </c>
      <c r="B34" s="118" t="str">
        <f>IF(Soupisky!I31&lt;&gt;"", Soupisky!I31, "")</f>
        <v>Valchař Jakub</v>
      </c>
      <c r="C34" s="118" t="str">
        <f>IF(Soupisky!J31&lt;&gt;"", Soupisky!J31, "")</f>
        <v>U25</v>
      </c>
      <c r="D34" s="119" t="str">
        <f>IF(AND(A34&lt;&gt;"", Soupisky!E31 &lt;&gt; ""), Soupisky!E31, "")</f>
        <v>MRS Cortina Sensas</v>
      </c>
      <c r="E34" s="56" t="str">
        <f>IF(ISNA(MATCH($B34,'4k - Výsledková listina'!$D:$D,0)),"",INDEX('4k - Výsledková listina'!$G:$H,MATCH($B34,'4k - Výsledková listina'!$D:$D,0),1))</f>
        <v/>
      </c>
      <c r="F34" s="57" t="str">
        <f>IF(ISNA(MATCH($B34,'4k - Výsledková listina'!$D:$D,0)),"",INDEX('4k - Výsledková listina'!$G:$H,MATCH($B34,'4k - Výsledková listina'!$D:$D,0),2))</f>
        <v/>
      </c>
      <c r="G34" s="56" t="str">
        <f>IF(ISNA(MATCH($B34,'4k - Výsledková listina'!$M:$M,0)),"",INDEX('4k - Výsledková listina'!$P:$Q,MATCH($B34,'4k - Výsledková listina'!$M:$M,0),1))</f>
        <v/>
      </c>
      <c r="H34" s="56" t="str">
        <f>IF(ISNA(MATCH($B34,'4k - Výsledková listina'!$M:$M,0)),"",INDEX('4k - Výsledková listina'!$P:$Q,MATCH($B34,'4k - Výsledková listina'!$M:$M,0),2))</f>
        <v/>
      </c>
      <c r="I34" s="56">
        <f t="shared" si="0"/>
        <v>0</v>
      </c>
      <c r="J34" s="171" t="str">
        <f t="shared" si="1"/>
        <v/>
      </c>
      <c r="K34" s="20" t="str">
        <f t="shared" si="2"/>
        <v/>
      </c>
      <c r="L34" s="58" t="str">
        <f t="shared" si="3"/>
        <v/>
      </c>
      <c r="N34">
        <f t="shared" si="4"/>
        <v>1</v>
      </c>
    </row>
    <row r="35" spans="1:14" x14ac:dyDescent="0.25">
      <c r="A35" s="118">
        <f>IF(Soupisky!H32&lt;&gt;"", Soupisky!H32, "")</f>
        <v>1691</v>
      </c>
      <c r="B35" s="118" t="str">
        <f>IF(Soupisky!I32&lt;&gt;"", Soupisky!I32, "")</f>
        <v>Ing. Nováčková Markéta</v>
      </c>
      <c r="C35" s="118" t="str">
        <f>IF(Soupisky!J32&lt;&gt;"", Soupisky!J32, "")</f>
        <v>M</v>
      </c>
      <c r="D35" s="119" t="str">
        <f>IF(AND(A35&lt;&gt;"", Soupisky!E32 &lt;&gt; ""), Soupisky!E32, "")</f>
        <v>MRS Cortina Sensas</v>
      </c>
      <c r="E35" s="56" t="str">
        <f>IF(ISNA(MATCH($B35,'4k - Výsledková listina'!$D:$D,0)),"",INDEX('4k - Výsledková listina'!$G:$H,MATCH($B35,'4k - Výsledková listina'!$D:$D,0),1))</f>
        <v/>
      </c>
      <c r="F35" s="57" t="str">
        <f>IF(ISNA(MATCH($B35,'4k - Výsledková listina'!$D:$D,0)),"",INDEX('4k - Výsledková listina'!$G:$H,MATCH($B35,'4k - Výsledková listina'!$D:$D,0),2))</f>
        <v/>
      </c>
      <c r="G35" s="56" t="str">
        <f>IF(ISNA(MATCH($B35,'4k - Výsledková listina'!$M:$M,0)),"",INDEX('4k - Výsledková listina'!$P:$Q,MATCH($B35,'4k - Výsledková listina'!$M:$M,0),1))</f>
        <v/>
      </c>
      <c r="H35" s="56" t="str">
        <f>IF(ISNA(MATCH($B35,'4k - Výsledková listina'!$M:$M,0)),"",INDEX('4k - Výsledková listina'!$P:$Q,MATCH($B35,'4k - Výsledková listina'!$M:$M,0),2))</f>
        <v/>
      </c>
      <c r="I35" s="56">
        <f t="shared" si="0"/>
        <v>0</v>
      </c>
      <c r="J35" s="171" t="str">
        <f t="shared" si="1"/>
        <v/>
      </c>
      <c r="K35" s="20" t="str">
        <f t="shared" si="2"/>
        <v/>
      </c>
      <c r="L35" s="58" t="str">
        <f t="shared" si="3"/>
        <v/>
      </c>
      <c r="N35">
        <f t="shared" si="4"/>
        <v>1</v>
      </c>
    </row>
    <row r="36" spans="1:14" x14ac:dyDescent="0.25">
      <c r="A36" s="118">
        <f>IF(Soupisky!H33&lt;&gt;"", Soupisky!H33, "")</f>
        <v>81</v>
      </c>
      <c r="B36" s="118" t="str">
        <f>IF(Soupisky!I33&lt;&gt;"", Soupisky!I33, "")</f>
        <v>Ing. Nováček Karel</v>
      </c>
      <c r="C36" s="118" t="str">
        <f>IF(Soupisky!J33&lt;&gt;"", Soupisky!J33, "")</f>
        <v>M</v>
      </c>
      <c r="D36" s="119" t="str">
        <f>IF(AND(A36&lt;&gt;"", Soupisky!E33 &lt;&gt; ""), Soupisky!E33, "")</f>
        <v>MRS Cortina Sensas</v>
      </c>
      <c r="E36" s="56" t="str">
        <f>IF(ISNA(MATCH($B36,'4k - Výsledková listina'!$D:$D,0)),"",INDEX('4k - Výsledková listina'!$G:$H,MATCH($B36,'4k - Výsledková listina'!$D:$D,0),1))</f>
        <v/>
      </c>
      <c r="F36" s="57" t="str">
        <f>IF(ISNA(MATCH($B36,'4k - Výsledková listina'!$D:$D,0)),"",INDEX('4k - Výsledková listina'!$G:$H,MATCH($B36,'4k - Výsledková listina'!$D:$D,0),2))</f>
        <v/>
      </c>
      <c r="G36" s="56" t="str">
        <f>IF(ISNA(MATCH($B36,'4k - Výsledková listina'!$M:$M,0)),"",INDEX('4k - Výsledková listina'!$P:$Q,MATCH($B36,'4k - Výsledková listina'!$M:$M,0),1))</f>
        <v/>
      </c>
      <c r="H36" s="56" t="str">
        <f>IF(ISNA(MATCH($B36,'4k - Výsledková listina'!$M:$M,0)),"",INDEX('4k - Výsledková listina'!$P:$Q,MATCH($B36,'4k - Výsledková listina'!$M:$M,0),2))</f>
        <v/>
      </c>
      <c r="I36" s="56">
        <f t="shared" si="0"/>
        <v>0</v>
      </c>
      <c r="J36" s="171" t="str">
        <f t="shared" si="1"/>
        <v/>
      </c>
      <c r="K36" s="20" t="str">
        <f t="shared" si="2"/>
        <v/>
      </c>
      <c r="L36" s="58" t="str">
        <f t="shared" si="3"/>
        <v/>
      </c>
      <c r="N36">
        <f t="shared" si="4"/>
        <v>1</v>
      </c>
    </row>
    <row r="37" spans="1:14" x14ac:dyDescent="0.25">
      <c r="A37" s="118">
        <f>IF(Soupisky!H34&lt;&gt;"", Soupisky!H34, "")</f>
        <v>1906</v>
      </c>
      <c r="B37" s="118" t="str">
        <f>IF(Soupisky!I34&lt;&gt;"", Soupisky!I34, "")</f>
        <v>Šplíchal Petr</v>
      </c>
      <c r="C37" s="118" t="str">
        <f>IF(Soupisky!J34&lt;&gt;"", Soupisky!J34, "")</f>
        <v>M</v>
      </c>
      <c r="D37" s="119" t="str">
        <f>IF(AND(A37&lt;&gt;"", Soupisky!E34 &lt;&gt; ""), Soupisky!E34, "")</f>
        <v>MRS Cortina Sensas</v>
      </c>
      <c r="E37" s="56" t="str">
        <f>IF(ISNA(MATCH($B37,'4k - Výsledková listina'!$D:$D,0)),"",INDEX('4k - Výsledková listina'!$G:$H,MATCH($B37,'4k - Výsledková listina'!$D:$D,0),1))</f>
        <v/>
      </c>
      <c r="F37" s="57" t="str">
        <f>IF(ISNA(MATCH($B37,'4k - Výsledková listina'!$D:$D,0)),"",INDEX('4k - Výsledková listina'!$G:$H,MATCH($B37,'4k - Výsledková listina'!$D:$D,0),2))</f>
        <v/>
      </c>
      <c r="G37" s="56" t="str">
        <f>IF(ISNA(MATCH($B37,'4k - Výsledková listina'!$M:$M,0)),"",INDEX('4k - Výsledková listina'!$P:$Q,MATCH($B37,'4k - Výsledková listina'!$M:$M,0),1))</f>
        <v/>
      </c>
      <c r="H37" s="56" t="str">
        <f>IF(ISNA(MATCH($B37,'4k - Výsledková listina'!$M:$M,0)),"",INDEX('4k - Výsledková listina'!$P:$Q,MATCH($B37,'4k - Výsledková listina'!$M:$M,0),2))</f>
        <v/>
      </c>
      <c r="I37" s="56">
        <f t="shared" si="0"/>
        <v>0</v>
      </c>
      <c r="J37" s="171" t="str">
        <f t="shared" si="1"/>
        <v/>
      </c>
      <c r="K37" s="20" t="str">
        <f t="shared" si="2"/>
        <v/>
      </c>
      <c r="L37" s="58" t="str">
        <f t="shared" si="3"/>
        <v/>
      </c>
      <c r="N37">
        <f t="shared" si="4"/>
        <v>1</v>
      </c>
    </row>
    <row r="38" spans="1:14" x14ac:dyDescent="0.25">
      <c r="A38" s="118">
        <f>IF(Soupisky!H35&lt;&gt;"", Soupisky!H35, "")</f>
        <v>1927</v>
      </c>
      <c r="B38" s="118" t="str">
        <f>IF(Soupisky!I35&lt;&gt;"", Soupisky!I35, "")</f>
        <v>Darebník Roman</v>
      </c>
      <c r="C38" s="118" t="str">
        <f>IF(Soupisky!J35&lt;&gt;"", Soupisky!J35, "")</f>
        <v>M</v>
      </c>
      <c r="D38" s="119" t="str">
        <f>IF(AND(A38&lt;&gt;"", Soupisky!E35 &lt;&gt; ""), Soupisky!E35, "")</f>
        <v>MRS Cortina Sensas</v>
      </c>
      <c r="E38" s="56" t="str">
        <f>IF(ISNA(MATCH($B38,'4k - Výsledková listina'!$D:$D,0)),"",INDEX('4k - Výsledková listina'!$G:$H,MATCH($B38,'4k - Výsledková listina'!$D:$D,0),1))</f>
        <v/>
      </c>
      <c r="F38" s="57" t="str">
        <f>IF(ISNA(MATCH($B38,'4k - Výsledková listina'!$D:$D,0)),"",INDEX('4k - Výsledková listina'!$G:$H,MATCH($B38,'4k - Výsledková listina'!$D:$D,0),2))</f>
        <v/>
      </c>
      <c r="G38" s="56" t="str">
        <f>IF(ISNA(MATCH($B38,'4k - Výsledková listina'!$M:$M,0)),"",INDEX('4k - Výsledková listina'!$P:$Q,MATCH($B38,'4k - Výsledková listina'!$M:$M,0),1))</f>
        <v/>
      </c>
      <c r="H38" s="56" t="str">
        <f>IF(ISNA(MATCH($B38,'4k - Výsledková listina'!$M:$M,0)),"",INDEX('4k - Výsledková listina'!$P:$Q,MATCH($B38,'4k - Výsledková listina'!$M:$M,0),2))</f>
        <v/>
      </c>
      <c r="I38" s="56">
        <f t="shared" ref="I38:I69" si="5">IF(B38="","",COUNT(F38,H38))</f>
        <v>0</v>
      </c>
      <c r="J38" s="171" t="str">
        <f t="shared" ref="J38:J69" si="6">IF(OR($I38=0, $I38=""),"",SUM(E38,G38))</f>
        <v/>
      </c>
      <c r="K38" s="20" t="str">
        <f t="shared" ref="K38:K69" si="7">IF(OR($I38=0, $I38=""),"",SUM(F38,H38))</f>
        <v/>
      </c>
      <c r="L38" s="58" t="str">
        <f t="shared" ref="L38:L69" si="8">IF(OR($I38=0, $I38=""), "",IF(ISTEXT(L37),1,L37+1))</f>
        <v/>
      </c>
      <c r="N38">
        <f t="shared" ref="N38:N69" si="9">IF(AND(A38&lt;&gt;"",A38&lt;&gt;0), 1, 0)</f>
        <v>1</v>
      </c>
    </row>
    <row r="39" spans="1:14" x14ac:dyDescent="0.25">
      <c r="A39" s="118">
        <f>IF(Soupisky!H36&lt;&gt;"", Soupisky!H36, "")</f>
        <v>1617</v>
      </c>
      <c r="B39" s="118" t="str">
        <f>IF(Soupisky!I36&lt;&gt;"", Soupisky!I36, "")</f>
        <v>Řehulka Patrik</v>
      </c>
      <c r="C39" s="118" t="str">
        <f>IF(Soupisky!J36&lt;&gt;"", Soupisky!J36, "")</f>
        <v>M</v>
      </c>
      <c r="D39" s="119" t="str">
        <f>IF(AND(A39&lt;&gt;"", Soupisky!E36 &lt;&gt; ""), Soupisky!E36, "")</f>
        <v>MRS Cortina Sensas</v>
      </c>
      <c r="E39" s="56" t="str">
        <f>IF(ISNA(MATCH($B39,'4k - Výsledková listina'!$D:$D,0)),"",INDEX('4k - Výsledková listina'!$G:$H,MATCH($B39,'4k - Výsledková listina'!$D:$D,0),1))</f>
        <v/>
      </c>
      <c r="F39" s="57" t="str">
        <f>IF(ISNA(MATCH($B39,'4k - Výsledková listina'!$D:$D,0)),"",INDEX('4k - Výsledková listina'!$G:$H,MATCH($B39,'4k - Výsledková listina'!$D:$D,0),2))</f>
        <v/>
      </c>
      <c r="G39" s="56" t="str">
        <f>IF(ISNA(MATCH($B39,'4k - Výsledková listina'!$M:$M,0)),"",INDEX('4k - Výsledková listina'!$P:$Q,MATCH($B39,'4k - Výsledková listina'!$M:$M,0),1))</f>
        <v/>
      </c>
      <c r="H39" s="56" t="str">
        <f>IF(ISNA(MATCH($B39,'4k - Výsledková listina'!$M:$M,0)),"",INDEX('4k - Výsledková listina'!$P:$Q,MATCH($B39,'4k - Výsledková listina'!$M:$M,0),2))</f>
        <v/>
      </c>
      <c r="I39" s="56">
        <f t="shared" si="5"/>
        <v>0</v>
      </c>
      <c r="J39" s="171" t="str">
        <f t="shared" si="6"/>
        <v/>
      </c>
      <c r="K39" s="20" t="str">
        <f t="shared" si="7"/>
        <v/>
      </c>
      <c r="L39" s="58" t="str">
        <f t="shared" si="8"/>
        <v/>
      </c>
      <c r="N39">
        <f t="shared" si="9"/>
        <v>1</v>
      </c>
    </row>
    <row r="40" spans="1:14" x14ac:dyDescent="0.25">
      <c r="A40" s="118" t="str">
        <f>IF(Soupisky!H37&lt;&gt;"", Soupisky!H37, "")</f>
        <v/>
      </c>
      <c r="B40" s="118" t="str">
        <f>IF(Soupisky!I37&lt;&gt;"", Soupisky!I37, "")</f>
        <v/>
      </c>
      <c r="C40" s="118" t="str">
        <f>IF(Soupisky!J37&lt;&gt;"", Soupisky!J37, "")</f>
        <v/>
      </c>
      <c r="D40" s="119" t="str">
        <f>IF(AND(A40&lt;&gt;"", Soupisky!E37 &lt;&gt; ""), Soupisky!E37, "")</f>
        <v/>
      </c>
      <c r="E40" s="56" t="str">
        <f>IF(ISNA(MATCH($B40,'4k - Výsledková listina'!$D:$D,0)),"",INDEX('4k - Výsledková listina'!$G:$H,MATCH($B40,'4k - Výsledková listina'!$D:$D,0),1))</f>
        <v/>
      </c>
      <c r="F40" s="57" t="str">
        <f>IF(ISNA(MATCH($B40,'4k - Výsledková listina'!$D:$D,0)),"",INDEX('4k - Výsledková listina'!$G:$H,MATCH($B40,'4k - Výsledková listina'!$D:$D,0),2))</f>
        <v/>
      </c>
      <c r="G40" s="56" t="str">
        <f>IF(ISNA(MATCH($B40,'4k - Výsledková listina'!$M:$M,0)),"",INDEX('4k - Výsledková listina'!$P:$Q,MATCH($B40,'4k - Výsledková listina'!$M:$M,0),1))</f>
        <v/>
      </c>
      <c r="H40" s="56" t="str">
        <f>IF(ISNA(MATCH($B40,'4k - Výsledková listina'!$M:$M,0)),"",INDEX('4k - Výsledková listina'!$P:$Q,MATCH($B40,'4k - Výsledková listina'!$M:$M,0),2))</f>
        <v/>
      </c>
      <c r="I40" s="56" t="str">
        <f t="shared" si="5"/>
        <v/>
      </c>
      <c r="J40" s="171" t="str">
        <f t="shared" si="6"/>
        <v/>
      </c>
      <c r="K40" s="20" t="str">
        <f t="shared" si="7"/>
        <v/>
      </c>
      <c r="L40" s="58" t="str">
        <f t="shared" si="8"/>
        <v/>
      </c>
      <c r="N40">
        <f t="shared" si="9"/>
        <v>0</v>
      </c>
    </row>
    <row r="41" spans="1:14" x14ac:dyDescent="0.25">
      <c r="A41" s="118" t="str">
        <f>IF(Soupisky!H38&lt;&gt;"", Soupisky!H38, "")</f>
        <v/>
      </c>
      <c r="B41" s="118" t="str">
        <f>IF(Soupisky!I38&lt;&gt;"", Soupisky!I38, "")</f>
        <v/>
      </c>
      <c r="C41" s="118" t="str">
        <f>IF(Soupisky!J38&lt;&gt;"", Soupisky!J38, "")</f>
        <v/>
      </c>
      <c r="D41" s="119" t="str">
        <f>IF(AND(A41&lt;&gt;"", Soupisky!E38 &lt;&gt; ""), Soupisky!E38, "")</f>
        <v/>
      </c>
      <c r="E41" s="56" t="str">
        <f>IF(ISNA(MATCH($B41,'4k - Výsledková listina'!$D:$D,0)),"",INDEX('4k - Výsledková listina'!$G:$H,MATCH($B41,'4k - Výsledková listina'!$D:$D,0),1))</f>
        <v/>
      </c>
      <c r="F41" s="57" t="str">
        <f>IF(ISNA(MATCH($B41,'4k - Výsledková listina'!$D:$D,0)),"",INDEX('4k - Výsledková listina'!$G:$H,MATCH($B41,'4k - Výsledková listina'!$D:$D,0),2))</f>
        <v/>
      </c>
      <c r="G41" s="56" t="str">
        <f>IF(ISNA(MATCH($B41,'4k - Výsledková listina'!$M:$M,0)),"",INDEX('4k - Výsledková listina'!$P:$Q,MATCH($B41,'4k - Výsledková listina'!$M:$M,0),1))</f>
        <v/>
      </c>
      <c r="H41" s="56" t="str">
        <f>IF(ISNA(MATCH($B41,'4k - Výsledková listina'!$M:$M,0)),"",INDEX('4k - Výsledková listina'!$P:$Q,MATCH($B41,'4k - Výsledková listina'!$M:$M,0),2))</f>
        <v/>
      </c>
      <c r="I41" s="56" t="str">
        <f t="shared" si="5"/>
        <v/>
      </c>
      <c r="J41" s="171" t="str">
        <f t="shared" si="6"/>
        <v/>
      </c>
      <c r="K41" s="20" t="str">
        <f t="shared" si="7"/>
        <v/>
      </c>
      <c r="L41" s="58" t="str">
        <f t="shared" si="8"/>
        <v/>
      </c>
      <c r="N41">
        <f t="shared" si="9"/>
        <v>0</v>
      </c>
    </row>
    <row r="42" spans="1:14" x14ac:dyDescent="0.25">
      <c r="A42" s="118" t="str">
        <f>IF(Soupisky!H39&lt;&gt;"", Soupisky!H39, "")</f>
        <v/>
      </c>
      <c r="B42" s="118" t="str">
        <f>IF(Soupisky!I39&lt;&gt;"", Soupisky!I39, "")</f>
        <v/>
      </c>
      <c r="C42" s="118" t="str">
        <f>IF(Soupisky!J39&lt;&gt;"", Soupisky!J39, "")</f>
        <v/>
      </c>
      <c r="D42" s="119" t="str">
        <f>IF(AND(A42&lt;&gt;"", Soupisky!E39 &lt;&gt; ""), Soupisky!E39, "")</f>
        <v/>
      </c>
      <c r="E42" s="56" t="str">
        <f>IF(ISNA(MATCH($B42,'4k - Výsledková listina'!$D:$D,0)),"",INDEX('4k - Výsledková listina'!$G:$H,MATCH($B42,'4k - Výsledková listina'!$D:$D,0),1))</f>
        <v/>
      </c>
      <c r="F42" s="57" t="str">
        <f>IF(ISNA(MATCH($B42,'4k - Výsledková listina'!$D:$D,0)),"",INDEX('4k - Výsledková listina'!$G:$H,MATCH($B42,'4k - Výsledková listina'!$D:$D,0),2))</f>
        <v/>
      </c>
      <c r="G42" s="56" t="str">
        <f>IF(ISNA(MATCH($B42,'4k - Výsledková listina'!$M:$M,0)),"",INDEX('4k - Výsledková listina'!$P:$Q,MATCH($B42,'4k - Výsledková listina'!$M:$M,0),1))</f>
        <v/>
      </c>
      <c r="H42" s="56" t="str">
        <f>IF(ISNA(MATCH($B42,'4k - Výsledková listina'!$M:$M,0)),"",INDEX('4k - Výsledková listina'!$P:$Q,MATCH($B42,'4k - Výsledková listina'!$M:$M,0),2))</f>
        <v/>
      </c>
      <c r="I42" s="56" t="str">
        <f t="shared" si="5"/>
        <v/>
      </c>
      <c r="J42" s="171" t="str">
        <f t="shared" si="6"/>
        <v/>
      </c>
      <c r="K42" s="20" t="str">
        <f t="shared" si="7"/>
        <v/>
      </c>
      <c r="L42" s="58" t="str">
        <f t="shared" si="8"/>
        <v/>
      </c>
      <c r="N42">
        <f t="shared" si="9"/>
        <v>0</v>
      </c>
    </row>
    <row r="43" spans="1:14" x14ac:dyDescent="0.25">
      <c r="A43" s="118" t="str">
        <f>IF(Soupisky!H40&lt;&gt;"", Soupisky!H40, "")</f>
        <v/>
      </c>
      <c r="B43" s="118" t="str">
        <f>IF(Soupisky!I40&lt;&gt;"", Soupisky!I40, "")</f>
        <v/>
      </c>
      <c r="C43" s="118" t="str">
        <f>IF(Soupisky!J40&lt;&gt;"", Soupisky!J40, "")</f>
        <v/>
      </c>
      <c r="D43" s="119" t="str">
        <f>IF(AND(A43&lt;&gt;"", Soupisky!E40 &lt;&gt; ""), Soupisky!E40, "")</f>
        <v/>
      </c>
      <c r="E43" s="56" t="str">
        <f>IF(ISNA(MATCH($B43,'4k - Výsledková listina'!$D:$D,0)),"",INDEX('4k - Výsledková listina'!$G:$H,MATCH($B43,'4k - Výsledková listina'!$D:$D,0),1))</f>
        <v/>
      </c>
      <c r="F43" s="57" t="str">
        <f>IF(ISNA(MATCH($B43,'4k - Výsledková listina'!$D:$D,0)),"",INDEX('4k - Výsledková listina'!$G:$H,MATCH($B43,'4k - Výsledková listina'!$D:$D,0),2))</f>
        <v/>
      </c>
      <c r="G43" s="56" t="str">
        <f>IF(ISNA(MATCH($B43,'4k - Výsledková listina'!$M:$M,0)),"",INDEX('4k - Výsledková listina'!$P:$Q,MATCH($B43,'4k - Výsledková listina'!$M:$M,0),1))</f>
        <v/>
      </c>
      <c r="H43" s="56" t="str">
        <f>IF(ISNA(MATCH($B43,'4k - Výsledková listina'!$M:$M,0)),"",INDEX('4k - Výsledková listina'!$P:$Q,MATCH($B43,'4k - Výsledková listina'!$M:$M,0),2))</f>
        <v/>
      </c>
      <c r="I43" s="56" t="str">
        <f t="shared" si="5"/>
        <v/>
      </c>
      <c r="J43" s="171" t="str">
        <f t="shared" si="6"/>
        <v/>
      </c>
      <c r="K43" s="20" t="str">
        <f t="shared" si="7"/>
        <v/>
      </c>
      <c r="L43" s="58" t="str">
        <f t="shared" si="8"/>
        <v/>
      </c>
      <c r="N43">
        <f t="shared" si="9"/>
        <v>0</v>
      </c>
    </row>
    <row r="44" spans="1:14" x14ac:dyDescent="0.25">
      <c r="A44" s="118" t="str">
        <f>IF(Soupisky!H41&lt;&gt;"", Soupisky!H41, "")</f>
        <v/>
      </c>
      <c r="B44" s="118" t="str">
        <f>IF(Soupisky!I41&lt;&gt;"", Soupisky!I41, "")</f>
        <v/>
      </c>
      <c r="C44" s="118" t="str">
        <f>IF(Soupisky!J41&lt;&gt;"", Soupisky!J41, "")</f>
        <v/>
      </c>
      <c r="D44" s="119" t="str">
        <f>IF(AND(A44&lt;&gt;"", Soupisky!E41 &lt;&gt; ""), Soupisky!E41, "")</f>
        <v/>
      </c>
      <c r="E44" s="56" t="str">
        <f>IF(ISNA(MATCH($B44,'4k - Výsledková listina'!$D:$D,0)),"",INDEX('4k - Výsledková listina'!$G:$H,MATCH($B44,'4k - Výsledková listina'!$D:$D,0),1))</f>
        <v/>
      </c>
      <c r="F44" s="57" t="str">
        <f>IF(ISNA(MATCH($B44,'4k - Výsledková listina'!$D:$D,0)),"",INDEX('4k - Výsledková listina'!$G:$H,MATCH($B44,'4k - Výsledková listina'!$D:$D,0),2))</f>
        <v/>
      </c>
      <c r="G44" s="56" t="str">
        <f>IF(ISNA(MATCH($B44,'4k - Výsledková listina'!$M:$M,0)),"",INDEX('4k - Výsledková listina'!$P:$Q,MATCH($B44,'4k - Výsledková listina'!$M:$M,0),1))</f>
        <v/>
      </c>
      <c r="H44" s="56" t="str">
        <f>IF(ISNA(MATCH($B44,'4k - Výsledková listina'!$M:$M,0)),"",INDEX('4k - Výsledková listina'!$P:$Q,MATCH($B44,'4k - Výsledková listina'!$M:$M,0),2))</f>
        <v/>
      </c>
      <c r="I44" s="56" t="str">
        <f t="shared" si="5"/>
        <v/>
      </c>
      <c r="J44" s="171" t="str">
        <f t="shared" si="6"/>
        <v/>
      </c>
      <c r="K44" s="20" t="str">
        <f t="shared" si="7"/>
        <v/>
      </c>
      <c r="L44" s="58" t="str">
        <f t="shared" si="8"/>
        <v/>
      </c>
      <c r="N44">
        <f t="shared" si="9"/>
        <v>0</v>
      </c>
    </row>
    <row r="45" spans="1:14" x14ac:dyDescent="0.25">
      <c r="A45" s="118">
        <f>IF(Soupisky!H42&lt;&gt;"", Soupisky!H42, "")</f>
        <v>3434</v>
      </c>
      <c r="B45" s="118" t="str">
        <f>IF(Soupisky!I42&lt;&gt;"", Soupisky!I42, "")</f>
        <v>Pokorný Roman ml.</v>
      </c>
      <c r="C45" s="118" t="str">
        <f>IF(Soupisky!J42&lt;&gt;"", Soupisky!J42, "")</f>
        <v>M</v>
      </c>
      <c r="D45" s="119" t="str">
        <f>IF(AND(A45&lt;&gt;"", Soupisky!E42 &lt;&gt; ""), Soupisky!E42, "")</f>
        <v>MO ČRS NOVÉ STRAŠECÍ - MAVER</v>
      </c>
      <c r="E45" s="56" t="str">
        <f>IF(ISNA(MATCH($B45,'4k - Výsledková listina'!$D:$D,0)),"",INDEX('4k - Výsledková listina'!$G:$H,MATCH($B45,'4k - Výsledková listina'!$D:$D,0),1))</f>
        <v/>
      </c>
      <c r="F45" s="57" t="str">
        <f>IF(ISNA(MATCH($B45,'4k - Výsledková listina'!$D:$D,0)),"",INDEX('4k - Výsledková listina'!$G:$H,MATCH($B45,'4k - Výsledková listina'!$D:$D,0),2))</f>
        <v/>
      </c>
      <c r="G45" s="56" t="str">
        <f>IF(ISNA(MATCH($B45,'4k - Výsledková listina'!$M:$M,0)),"",INDEX('4k - Výsledková listina'!$P:$Q,MATCH($B45,'4k - Výsledková listina'!$M:$M,0),1))</f>
        <v/>
      </c>
      <c r="H45" s="56" t="str">
        <f>IF(ISNA(MATCH($B45,'4k - Výsledková listina'!$M:$M,0)),"",INDEX('4k - Výsledková listina'!$P:$Q,MATCH($B45,'4k - Výsledková listina'!$M:$M,0),2))</f>
        <v/>
      </c>
      <c r="I45" s="56">
        <f t="shared" si="5"/>
        <v>0</v>
      </c>
      <c r="J45" s="171" t="str">
        <f t="shared" si="6"/>
        <v/>
      </c>
      <c r="K45" s="20" t="str">
        <f t="shared" si="7"/>
        <v/>
      </c>
      <c r="L45" s="58" t="str">
        <f t="shared" si="8"/>
        <v/>
      </c>
      <c r="N45">
        <f t="shared" si="9"/>
        <v>1</v>
      </c>
    </row>
    <row r="46" spans="1:14" x14ac:dyDescent="0.25">
      <c r="A46" s="118">
        <f>IF(Soupisky!H43&lt;&gt;"", Soupisky!H43, "")</f>
        <v>55</v>
      </c>
      <c r="B46" s="118" t="str">
        <f>IF(Soupisky!I43&lt;&gt;"", Soupisky!I43, "")</f>
        <v>Syrovátka Pavel</v>
      </c>
      <c r="C46" s="118" t="str">
        <f>IF(Soupisky!J43&lt;&gt;"", Soupisky!J43, "")</f>
        <v>M</v>
      </c>
      <c r="D46" s="119" t="str">
        <f>IF(AND(A46&lt;&gt;"", Soupisky!E43 &lt;&gt; ""), Soupisky!E43, "")</f>
        <v>MO ČRS NOVÉ STRAŠECÍ - MAVER</v>
      </c>
      <c r="E46" s="56" t="str">
        <f>IF(ISNA(MATCH($B46,'4k - Výsledková listina'!$D:$D,0)),"",INDEX('4k - Výsledková listina'!$G:$H,MATCH($B46,'4k - Výsledková listina'!$D:$D,0),1))</f>
        <v/>
      </c>
      <c r="F46" s="57" t="str">
        <f>IF(ISNA(MATCH($B46,'4k - Výsledková listina'!$D:$D,0)),"",INDEX('4k - Výsledková listina'!$G:$H,MATCH($B46,'4k - Výsledková listina'!$D:$D,0),2))</f>
        <v/>
      </c>
      <c r="G46" s="56" t="str">
        <f>IF(ISNA(MATCH($B46,'4k - Výsledková listina'!$M:$M,0)),"",INDEX('4k - Výsledková listina'!$P:$Q,MATCH($B46,'4k - Výsledková listina'!$M:$M,0),1))</f>
        <v/>
      </c>
      <c r="H46" s="56" t="str">
        <f>IF(ISNA(MATCH($B46,'4k - Výsledková listina'!$M:$M,0)),"",INDEX('4k - Výsledková listina'!$P:$Q,MATCH($B46,'4k - Výsledková listina'!$M:$M,0),2))</f>
        <v/>
      </c>
      <c r="I46" s="56">
        <f t="shared" si="5"/>
        <v>0</v>
      </c>
      <c r="J46" s="171" t="str">
        <f t="shared" si="6"/>
        <v/>
      </c>
      <c r="K46" s="20" t="str">
        <f t="shared" si="7"/>
        <v/>
      </c>
      <c r="L46" s="58" t="str">
        <f t="shared" si="8"/>
        <v/>
      </c>
      <c r="N46">
        <f t="shared" si="9"/>
        <v>1</v>
      </c>
    </row>
    <row r="47" spans="1:14" x14ac:dyDescent="0.25">
      <c r="A47" s="118">
        <f>IF(Soupisky!H44&lt;&gt;"", Soupisky!H44, "")</f>
        <v>1803</v>
      </c>
      <c r="B47" s="118" t="str">
        <f>IF(Soupisky!I44&lt;&gt;"", Soupisky!I44, "")</f>
        <v>Bačinová Barbora</v>
      </c>
      <c r="C47" s="118" t="str">
        <f>IF(Soupisky!J44&lt;&gt;"", Soupisky!J44, "")</f>
        <v>U25Ž</v>
      </c>
      <c r="D47" s="119" t="str">
        <f>IF(AND(A47&lt;&gt;"", Soupisky!E44 &lt;&gt; ""), Soupisky!E44, "")</f>
        <v>MO ČRS NOVÉ STRAŠECÍ - MAVER</v>
      </c>
      <c r="E47" s="56" t="str">
        <f>IF(ISNA(MATCH($B47,'4k - Výsledková listina'!$D:$D,0)),"",INDEX('4k - Výsledková listina'!$G:$H,MATCH($B47,'4k - Výsledková listina'!$D:$D,0),1))</f>
        <v/>
      </c>
      <c r="F47" s="57" t="str">
        <f>IF(ISNA(MATCH($B47,'4k - Výsledková listina'!$D:$D,0)),"",INDEX('4k - Výsledková listina'!$G:$H,MATCH($B47,'4k - Výsledková listina'!$D:$D,0),2))</f>
        <v/>
      </c>
      <c r="G47" s="56" t="str">
        <f>IF(ISNA(MATCH($B47,'4k - Výsledková listina'!$M:$M,0)),"",INDEX('4k - Výsledková listina'!$P:$Q,MATCH($B47,'4k - Výsledková listina'!$M:$M,0),1))</f>
        <v/>
      </c>
      <c r="H47" s="56" t="str">
        <f>IF(ISNA(MATCH($B47,'4k - Výsledková listina'!$M:$M,0)),"",INDEX('4k - Výsledková listina'!$P:$Q,MATCH($B47,'4k - Výsledková listina'!$M:$M,0),2))</f>
        <v/>
      </c>
      <c r="I47" s="56">
        <f t="shared" si="5"/>
        <v>0</v>
      </c>
      <c r="J47" s="171" t="str">
        <f t="shared" si="6"/>
        <v/>
      </c>
      <c r="K47" s="20" t="str">
        <f t="shared" si="7"/>
        <v/>
      </c>
      <c r="L47" s="58" t="str">
        <f t="shared" si="8"/>
        <v/>
      </c>
      <c r="N47">
        <f t="shared" si="9"/>
        <v>1</v>
      </c>
    </row>
    <row r="48" spans="1:14" x14ac:dyDescent="0.25">
      <c r="A48" s="118">
        <f>IF(Soupisky!H45&lt;&gt;"", Soupisky!H45, "")</f>
        <v>2216</v>
      </c>
      <c r="B48" s="118" t="str">
        <f>IF(Soupisky!I45&lt;&gt;"", Soupisky!I45, "")</f>
        <v>Pokorný Ondřej</v>
      </c>
      <c r="C48" s="118" t="str">
        <f>IF(Soupisky!J45&lt;&gt;"", Soupisky!J45, "")</f>
        <v>U25</v>
      </c>
      <c r="D48" s="119" t="str">
        <f>IF(AND(A48&lt;&gt;"", Soupisky!E45 &lt;&gt; ""), Soupisky!E45, "")</f>
        <v>MO ČRS NOVÉ STRAŠECÍ - MAVER</v>
      </c>
      <c r="E48" s="56" t="str">
        <f>IF(ISNA(MATCH($B48,'4k - Výsledková listina'!$D:$D,0)),"",INDEX('4k - Výsledková listina'!$G:$H,MATCH($B48,'4k - Výsledková listina'!$D:$D,0),1))</f>
        <v/>
      </c>
      <c r="F48" s="57" t="str">
        <f>IF(ISNA(MATCH($B48,'4k - Výsledková listina'!$D:$D,0)),"",INDEX('4k - Výsledková listina'!$G:$H,MATCH($B48,'4k - Výsledková listina'!$D:$D,0),2))</f>
        <v/>
      </c>
      <c r="G48" s="56" t="str">
        <f>IF(ISNA(MATCH($B48,'4k - Výsledková listina'!$M:$M,0)),"",INDEX('4k - Výsledková listina'!$P:$Q,MATCH($B48,'4k - Výsledková listina'!$M:$M,0),1))</f>
        <v/>
      </c>
      <c r="H48" s="56" t="str">
        <f>IF(ISNA(MATCH($B48,'4k - Výsledková listina'!$M:$M,0)),"",INDEX('4k - Výsledková listina'!$P:$Q,MATCH($B48,'4k - Výsledková listina'!$M:$M,0),2))</f>
        <v/>
      </c>
      <c r="I48" s="56">
        <f t="shared" si="5"/>
        <v>0</v>
      </c>
      <c r="J48" s="171" t="str">
        <f t="shared" si="6"/>
        <v/>
      </c>
      <c r="K48" s="20" t="str">
        <f t="shared" si="7"/>
        <v/>
      </c>
      <c r="L48" s="58" t="str">
        <f t="shared" si="8"/>
        <v/>
      </c>
      <c r="N48">
        <f t="shared" si="9"/>
        <v>1</v>
      </c>
    </row>
    <row r="49" spans="1:14" x14ac:dyDescent="0.25">
      <c r="A49" s="118">
        <f>IF(Soupisky!H46&lt;&gt;"", Soupisky!H46, "")</f>
        <v>3597</v>
      </c>
      <c r="B49" s="118" t="str">
        <f>IF(Soupisky!I46&lt;&gt;"", Soupisky!I46, "")</f>
        <v>Svatek Šimon</v>
      </c>
      <c r="C49" s="118" t="str">
        <f>IF(Soupisky!J46&lt;&gt;"", Soupisky!J46, "")</f>
        <v>U20</v>
      </c>
      <c r="D49" s="119" t="str">
        <f>IF(AND(A49&lt;&gt;"", Soupisky!E46 &lt;&gt; ""), Soupisky!E46, "")</f>
        <v>MO ČRS NOVÉ STRAŠECÍ - MAVER</v>
      </c>
      <c r="E49" s="56" t="str">
        <f>IF(ISNA(MATCH($B49,'4k - Výsledková listina'!$D:$D,0)),"",INDEX('4k - Výsledková listina'!$G:$H,MATCH($B49,'4k - Výsledková listina'!$D:$D,0),1))</f>
        <v/>
      </c>
      <c r="F49" s="57" t="str">
        <f>IF(ISNA(MATCH($B49,'4k - Výsledková listina'!$D:$D,0)),"",INDEX('4k - Výsledková listina'!$G:$H,MATCH($B49,'4k - Výsledková listina'!$D:$D,0),2))</f>
        <v/>
      </c>
      <c r="G49" s="56" t="str">
        <f>IF(ISNA(MATCH($B49,'4k - Výsledková listina'!$M:$M,0)),"",INDEX('4k - Výsledková listina'!$P:$Q,MATCH($B49,'4k - Výsledková listina'!$M:$M,0),1))</f>
        <v/>
      </c>
      <c r="H49" s="56" t="str">
        <f>IF(ISNA(MATCH($B49,'4k - Výsledková listina'!$M:$M,0)),"",INDEX('4k - Výsledková listina'!$P:$Q,MATCH($B49,'4k - Výsledková listina'!$M:$M,0),2))</f>
        <v/>
      </c>
      <c r="I49" s="56">
        <f t="shared" si="5"/>
        <v>0</v>
      </c>
      <c r="J49" s="171" t="str">
        <f t="shared" si="6"/>
        <v/>
      </c>
      <c r="K49" s="20" t="str">
        <f t="shared" si="7"/>
        <v/>
      </c>
      <c r="L49" s="58" t="str">
        <f t="shared" si="8"/>
        <v/>
      </c>
      <c r="N49">
        <f t="shared" si="9"/>
        <v>1</v>
      </c>
    </row>
    <row r="50" spans="1:14" x14ac:dyDescent="0.25">
      <c r="A50" s="118">
        <f>IF(Soupisky!H47&lt;&gt;"", Soupisky!H47, "")</f>
        <v>2552</v>
      </c>
      <c r="B50" s="118" t="str">
        <f>IF(Soupisky!I47&lt;&gt;"", Soupisky!I47, "")</f>
        <v>Toužimský Jakub</v>
      </c>
      <c r="C50" s="118" t="str">
        <f>IF(Soupisky!J47&lt;&gt;"", Soupisky!J47, "")</f>
        <v>U25</v>
      </c>
      <c r="D50" s="119" t="str">
        <f>IF(AND(A50&lt;&gt;"", Soupisky!E47 &lt;&gt; ""), Soupisky!E47, "")</f>
        <v>MO ČRS NOVÉ STRAŠECÍ - MAVER</v>
      </c>
      <c r="E50" s="56" t="str">
        <f>IF(ISNA(MATCH($B50,'4k - Výsledková listina'!$D:$D,0)),"",INDEX('4k - Výsledková listina'!$G:$H,MATCH($B50,'4k - Výsledková listina'!$D:$D,0),1))</f>
        <v/>
      </c>
      <c r="F50" s="57" t="str">
        <f>IF(ISNA(MATCH($B50,'4k - Výsledková listina'!$D:$D,0)),"",INDEX('4k - Výsledková listina'!$G:$H,MATCH($B50,'4k - Výsledková listina'!$D:$D,0),2))</f>
        <v/>
      </c>
      <c r="G50" s="56" t="str">
        <f>IF(ISNA(MATCH($B50,'4k - Výsledková listina'!$M:$M,0)),"",INDEX('4k - Výsledková listina'!$P:$Q,MATCH($B50,'4k - Výsledková listina'!$M:$M,0),1))</f>
        <v/>
      </c>
      <c r="H50" s="56" t="str">
        <f>IF(ISNA(MATCH($B50,'4k - Výsledková listina'!$M:$M,0)),"",INDEX('4k - Výsledková listina'!$P:$Q,MATCH($B50,'4k - Výsledková listina'!$M:$M,0),2))</f>
        <v/>
      </c>
      <c r="I50" s="56">
        <f t="shared" si="5"/>
        <v>0</v>
      </c>
      <c r="J50" s="171" t="str">
        <f t="shared" si="6"/>
        <v/>
      </c>
      <c r="K50" s="20" t="str">
        <f t="shared" si="7"/>
        <v/>
      </c>
      <c r="L50" s="58" t="str">
        <f t="shared" si="8"/>
        <v/>
      </c>
      <c r="N50">
        <f t="shared" si="9"/>
        <v>1</v>
      </c>
    </row>
    <row r="51" spans="1:14" x14ac:dyDescent="0.25">
      <c r="A51" s="118">
        <f>IF(Soupisky!H48&lt;&gt;"", Soupisky!H48, "")</f>
        <v>190</v>
      </c>
      <c r="B51" s="118" t="str">
        <f>IF(Soupisky!I48&lt;&gt;"", Soupisky!I48, "")</f>
        <v>Pokorný Roman st.</v>
      </c>
      <c r="C51" s="118" t="str">
        <f>IF(Soupisky!J48&lt;&gt;"", Soupisky!J48, "")</f>
        <v>M</v>
      </c>
      <c r="D51" s="119" t="str">
        <f>IF(AND(A51&lt;&gt;"", Soupisky!E48 &lt;&gt; ""), Soupisky!E48, "")</f>
        <v>MO ČRS NOVÉ STRAŠECÍ - MAVER</v>
      </c>
      <c r="E51" s="56" t="str">
        <f>IF(ISNA(MATCH($B51,'4k - Výsledková listina'!$D:$D,0)),"",INDEX('4k - Výsledková listina'!$G:$H,MATCH($B51,'4k - Výsledková listina'!$D:$D,0),1))</f>
        <v/>
      </c>
      <c r="F51" s="57" t="str">
        <f>IF(ISNA(MATCH($B51,'4k - Výsledková listina'!$D:$D,0)),"",INDEX('4k - Výsledková listina'!$G:$H,MATCH($B51,'4k - Výsledková listina'!$D:$D,0),2))</f>
        <v/>
      </c>
      <c r="G51" s="56" t="str">
        <f>IF(ISNA(MATCH($B51,'4k - Výsledková listina'!$M:$M,0)),"",INDEX('4k - Výsledková listina'!$P:$Q,MATCH($B51,'4k - Výsledková listina'!$M:$M,0),1))</f>
        <v/>
      </c>
      <c r="H51" s="56" t="str">
        <f>IF(ISNA(MATCH($B51,'4k - Výsledková listina'!$M:$M,0)),"",INDEX('4k - Výsledková listina'!$P:$Q,MATCH($B51,'4k - Výsledková listina'!$M:$M,0),2))</f>
        <v/>
      </c>
      <c r="I51" s="56">
        <f t="shared" si="5"/>
        <v>0</v>
      </c>
      <c r="J51" s="171" t="str">
        <f t="shared" si="6"/>
        <v/>
      </c>
      <c r="K51" s="20" t="str">
        <f t="shared" si="7"/>
        <v/>
      </c>
      <c r="L51" s="58" t="str">
        <f t="shared" si="8"/>
        <v/>
      </c>
      <c r="N51">
        <f t="shared" si="9"/>
        <v>1</v>
      </c>
    </row>
    <row r="52" spans="1:14" x14ac:dyDescent="0.25">
      <c r="A52" s="118">
        <f>IF(Soupisky!H49&lt;&gt;"", Soupisky!H49, "")</f>
        <v>631</v>
      </c>
      <c r="B52" s="118" t="str">
        <f>IF(Soupisky!I49&lt;&gt;"", Soupisky!I49, "")</f>
        <v>Bačina Zbyněk</v>
      </c>
      <c r="C52" s="118" t="str">
        <f>IF(Soupisky!J49&lt;&gt;"", Soupisky!J49, "")</f>
        <v>M</v>
      </c>
      <c r="D52" s="119" t="str">
        <f>IF(AND(A52&lt;&gt;"", Soupisky!E49 &lt;&gt; ""), Soupisky!E49, "")</f>
        <v>MO ČRS NOVÉ STRAŠECÍ - MAVER</v>
      </c>
      <c r="E52" s="56" t="str">
        <f>IF(ISNA(MATCH($B52,'4k - Výsledková listina'!$D:$D,0)),"",INDEX('4k - Výsledková listina'!$G:$H,MATCH($B52,'4k - Výsledková listina'!$D:$D,0),1))</f>
        <v/>
      </c>
      <c r="F52" s="57" t="str">
        <f>IF(ISNA(MATCH($B52,'4k - Výsledková listina'!$D:$D,0)),"",INDEX('4k - Výsledková listina'!$G:$H,MATCH($B52,'4k - Výsledková listina'!$D:$D,0),2))</f>
        <v/>
      </c>
      <c r="G52" s="56" t="str">
        <f>IF(ISNA(MATCH($B52,'4k - Výsledková listina'!$M:$M,0)),"",INDEX('4k - Výsledková listina'!$P:$Q,MATCH($B52,'4k - Výsledková listina'!$M:$M,0),1))</f>
        <v/>
      </c>
      <c r="H52" s="56" t="str">
        <f>IF(ISNA(MATCH($B52,'4k - Výsledková listina'!$M:$M,0)),"",INDEX('4k - Výsledková listina'!$P:$Q,MATCH($B52,'4k - Výsledková listina'!$M:$M,0),2))</f>
        <v/>
      </c>
      <c r="I52" s="56">
        <f t="shared" si="5"/>
        <v>0</v>
      </c>
      <c r="J52" s="171" t="str">
        <f t="shared" si="6"/>
        <v/>
      </c>
      <c r="K52" s="20" t="str">
        <f t="shared" si="7"/>
        <v/>
      </c>
      <c r="L52" s="58" t="str">
        <f t="shared" si="8"/>
        <v/>
      </c>
      <c r="N52">
        <f t="shared" si="9"/>
        <v>1</v>
      </c>
    </row>
    <row r="53" spans="1:14" x14ac:dyDescent="0.25">
      <c r="A53" s="118">
        <f>IF(Soupisky!H50&lt;&gt;"", Soupisky!H50, "")</f>
        <v>1890</v>
      </c>
      <c r="B53" s="118" t="str">
        <f>IF(Soupisky!I50&lt;&gt;"", Soupisky!I50, "")</f>
        <v>Wachtl Hynek</v>
      </c>
      <c r="C53" s="118" t="str">
        <f>IF(Soupisky!J50&lt;&gt;"", Soupisky!J50, "")</f>
        <v>M</v>
      </c>
      <c r="D53" s="119" t="str">
        <f>IF(AND(A53&lt;&gt;"", Soupisky!E50 &lt;&gt; ""), Soupisky!E50, "")</f>
        <v>MO ČRS NOVÉ STRAŠECÍ - MAVER</v>
      </c>
      <c r="E53" s="56" t="str">
        <f>IF(ISNA(MATCH($B53,'4k - Výsledková listina'!$D:$D,0)),"",INDEX('4k - Výsledková listina'!$G:$H,MATCH($B53,'4k - Výsledková listina'!$D:$D,0),1))</f>
        <v/>
      </c>
      <c r="F53" s="57" t="str">
        <f>IF(ISNA(MATCH($B53,'4k - Výsledková listina'!$D:$D,0)),"",INDEX('4k - Výsledková listina'!$G:$H,MATCH($B53,'4k - Výsledková listina'!$D:$D,0),2))</f>
        <v/>
      </c>
      <c r="G53" s="56" t="str">
        <f>IF(ISNA(MATCH($B53,'4k - Výsledková listina'!$M:$M,0)),"",INDEX('4k - Výsledková listina'!$P:$Q,MATCH($B53,'4k - Výsledková listina'!$M:$M,0),1))</f>
        <v/>
      </c>
      <c r="H53" s="56" t="str">
        <f>IF(ISNA(MATCH($B53,'4k - Výsledková listina'!$M:$M,0)),"",INDEX('4k - Výsledková listina'!$P:$Q,MATCH($B53,'4k - Výsledková listina'!$M:$M,0),2))</f>
        <v/>
      </c>
      <c r="I53" s="56">
        <f t="shared" si="5"/>
        <v>0</v>
      </c>
      <c r="J53" s="171" t="str">
        <f t="shared" si="6"/>
        <v/>
      </c>
      <c r="K53" s="20" t="str">
        <f t="shared" si="7"/>
        <v/>
      </c>
      <c r="L53" s="58" t="str">
        <f t="shared" si="8"/>
        <v/>
      </c>
      <c r="N53">
        <f t="shared" si="9"/>
        <v>1</v>
      </c>
    </row>
    <row r="54" spans="1:14" x14ac:dyDescent="0.25">
      <c r="A54" s="118">
        <f>IF(Soupisky!H51&lt;&gt;"", Soupisky!H51, "")</f>
        <v>3780</v>
      </c>
      <c r="B54" s="118" t="str">
        <f>IF(Soupisky!I51&lt;&gt;"", Soupisky!I51, "")</f>
        <v>RICHTER DAMON</v>
      </c>
      <c r="C54" s="118" t="str">
        <f>IF(Soupisky!J51&lt;&gt;"", Soupisky!J51, "")</f>
        <v>U20</v>
      </c>
      <c r="D54" s="119" t="str">
        <f>IF(AND(A54&lt;&gt;"", Soupisky!E51 &lt;&gt; ""), Soupisky!E51, "")</f>
        <v>MO ČRS NOVÉ STRAŠECÍ - MAVER</v>
      </c>
      <c r="E54" s="56" t="str">
        <f>IF(ISNA(MATCH($B54,'4k - Výsledková listina'!$D:$D,0)),"",INDEX('4k - Výsledková listina'!$G:$H,MATCH($B54,'4k - Výsledková listina'!$D:$D,0),1))</f>
        <v/>
      </c>
      <c r="F54" s="57" t="str">
        <f>IF(ISNA(MATCH($B54,'4k - Výsledková listina'!$D:$D,0)),"",INDEX('4k - Výsledková listina'!$G:$H,MATCH($B54,'4k - Výsledková listina'!$D:$D,0),2))</f>
        <v/>
      </c>
      <c r="G54" s="56" t="str">
        <f>IF(ISNA(MATCH($B54,'4k - Výsledková listina'!$M:$M,0)),"",INDEX('4k - Výsledková listina'!$P:$Q,MATCH($B54,'4k - Výsledková listina'!$M:$M,0),1))</f>
        <v/>
      </c>
      <c r="H54" s="56" t="str">
        <f>IF(ISNA(MATCH($B54,'4k - Výsledková listina'!$M:$M,0)),"",INDEX('4k - Výsledková listina'!$P:$Q,MATCH($B54,'4k - Výsledková listina'!$M:$M,0),2))</f>
        <v/>
      </c>
      <c r="I54" s="56">
        <f t="shared" si="5"/>
        <v>0</v>
      </c>
      <c r="J54" s="171" t="str">
        <f t="shared" si="6"/>
        <v/>
      </c>
      <c r="K54" s="20" t="str">
        <f t="shared" si="7"/>
        <v/>
      </c>
      <c r="L54" s="58" t="str">
        <f t="shared" si="8"/>
        <v/>
      </c>
      <c r="N54">
        <f t="shared" si="9"/>
        <v>1</v>
      </c>
    </row>
    <row r="55" spans="1:14" x14ac:dyDescent="0.25">
      <c r="A55" s="118">
        <f>IF(Soupisky!H52&lt;&gt;"", Soupisky!H52, "")</f>
        <v>3771</v>
      </c>
      <c r="B55" s="118" t="str">
        <f>IF(Soupisky!I52&lt;&gt;"", Soupisky!I52, "")</f>
        <v>Martínek Ondřej</v>
      </c>
      <c r="C55" s="118" t="str">
        <f>IF(Soupisky!J52&lt;&gt;"", Soupisky!J52, "")</f>
        <v>U20</v>
      </c>
      <c r="D55" s="119" t="str">
        <f>IF(AND(A55&lt;&gt;"", Soupisky!E52 &lt;&gt; ""), Soupisky!E52, "")</f>
        <v>MO ČRS NOVÉ STRAŠECÍ - MAVER</v>
      </c>
      <c r="E55" s="56" t="str">
        <f>IF(ISNA(MATCH($B55,'4k - Výsledková listina'!$D:$D,0)),"",INDEX('4k - Výsledková listina'!$G:$H,MATCH($B55,'4k - Výsledková listina'!$D:$D,0),1))</f>
        <v/>
      </c>
      <c r="F55" s="57" t="str">
        <f>IF(ISNA(MATCH($B55,'4k - Výsledková listina'!$D:$D,0)),"",INDEX('4k - Výsledková listina'!$G:$H,MATCH($B55,'4k - Výsledková listina'!$D:$D,0),2))</f>
        <v/>
      </c>
      <c r="G55" s="56" t="str">
        <f>IF(ISNA(MATCH($B55,'4k - Výsledková listina'!$M:$M,0)),"",INDEX('4k - Výsledková listina'!$P:$Q,MATCH($B55,'4k - Výsledková listina'!$M:$M,0),1))</f>
        <v/>
      </c>
      <c r="H55" s="56" t="str">
        <f>IF(ISNA(MATCH($B55,'4k - Výsledková listina'!$M:$M,0)),"",INDEX('4k - Výsledková listina'!$P:$Q,MATCH($B55,'4k - Výsledková listina'!$M:$M,0),2))</f>
        <v/>
      </c>
      <c r="I55" s="56">
        <f t="shared" si="5"/>
        <v>0</v>
      </c>
      <c r="J55" s="171" t="str">
        <f t="shared" si="6"/>
        <v/>
      </c>
      <c r="K55" s="20" t="str">
        <f t="shared" si="7"/>
        <v/>
      </c>
      <c r="L55" s="58" t="str">
        <f t="shared" si="8"/>
        <v/>
      </c>
      <c r="N55">
        <f t="shared" si="9"/>
        <v>1</v>
      </c>
    </row>
    <row r="56" spans="1:14" x14ac:dyDescent="0.25">
      <c r="A56" s="118" t="str">
        <f>IF(Soupisky!H53&lt;&gt;"", Soupisky!H53, "")</f>
        <v/>
      </c>
      <c r="B56" s="118" t="str">
        <f>IF(Soupisky!I53&lt;&gt;"", Soupisky!I53, "")</f>
        <v/>
      </c>
      <c r="C56" s="118" t="str">
        <f>IF(Soupisky!J53&lt;&gt;"", Soupisky!J53, "")</f>
        <v/>
      </c>
      <c r="D56" s="119" t="str">
        <f>IF(AND(A56&lt;&gt;"", Soupisky!E53 &lt;&gt; ""), Soupisky!E53, "")</f>
        <v/>
      </c>
      <c r="E56" s="56" t="str">
        <f>IF(ISNA(MATCH($B56,'4k - Výsledková listina'!$D:$D,0)),"",INDEX('4k - Výsledková listina'!$G:$H,MATCH($B56,'4k - Výsledková listina'!$D:$D,0),1))</f>
        <v/>
      </c>
      <c r="F56" s="57" t="str">
        <f>IF(ISNA(MATCH($B56,'4k - Výsledková listina'!$D:$D,0)),"",INDEX('4k - Výsledková listina'!$G:$H,MATCH($B56,'4k - Výsledková listina'!$D:$D,0),2))</f>
        <v/>
      </c>
      <c r="G56" s="56" t="str">
        <f>IF(ISNA(MATCH($B56,'4k - Výsledková listina'!$M:$M,0)),"",INDEX('4k - Výsledková listina'!$P:$Q,MATCH($B56,'4k - Výsledková listina'!$M:$M,0),1))</f>
        <v/>
      </c>
      <c r="H56" s="56" t="str">
        <f>IF(ISNA(MATCH($B56,'4k - Výsledková listina'!$M:$M,0)),"",INDEX('4k - Výsledková listina'!$P:$Q,MATCH($B56,'4k - Výsledková listina'!$M:$M,0),2))</f>
        <v/>
      </c>
      <c r="I56" s="56" t="str">
        <f t="shared" si="5"/>
        <v/>
      </c>
      <c r="J56" s="171" t="str">
        <f t="shared" si="6"/>
        <v/>
      </c>
      <c r="K56" s="20" t="str">
        <f t="shared" si="7"/>
        <v/>
      </c>
      <c r="L56" s="58" t="str">
        <f t="shared" si="8"/>
        <v/>
      </c>
      <c r="N56">
        <f t="shared" si="9"/>
        <v>0</v>
      </c>
    </row>
    <row r="57" spans="1:14" x14ac:dyDescent="0.25">
      <c r="A57" s="118" t="str">
        <f>IF(Soupisky!H54&lt;&gt;"", Soupisky!H54, "")</f>
        <v/>
      </c>
      <c r="B57" s="118" t="str">
        <f>IF(Soupisky!I54&lt;&gt;"", Soupisky!I54, "")</f>
        <v/>
      </c>
      <c r="C57" s="118" t="str">
        <f>IF(Soupisky!J54&lt;&gt;"", Soupisky!J54, "")</f>
        <v/>
      </c>
      <c r="D57" s="119" t="str">
        <f>IF(AND(A57&lt;&gt;"", Soupisky!E54 &lt;&gt; ""), Soupisky!E54, "")</f>
        <v/>
      </c>
      <c r="E57" s="56" t="str">
        <f>IF(ISNA(MATCH($B57,'4k - Výsledková listina'!$D:$D,0)),"",INDEX('4k - Výsledková listina'!$G:$H,MATCH($B57,'4k - Výsledková listina'!$D:$D,0),1))</f>
        <v/>
      </c>
      <c r="F57" s="57" t="str">
        <f>IF(ISNA(MATCH($B57,'4k - Výsledková listina'!$D:$D,0)),"",INDEX('4k - Výsledková listina'!$G:$H,MATCH($B57,'4k - Výsledková listina'!$D:$D,0),2))</f>
        <v/>
      </c>
      <c r="G57" s="56" t="str">
        <f>IF(ISNA(MATCH($B57,'4k - Výsledková listina'!$M:$M,0)),"",INDEX('4k - Výsledková listina'!$P:$Q,MATCH($B57,'4k - Výsledková listina'!$M:$M,0),1))</f>
        <v/>
      </c>
      <c r="H57" s="56" t="str">
        <f>IF(ISNA(MATCH($B57,'4k - Výsledková listina'!$M:$M,0)),"",INDEX('4k - Výsledková listina'!$P:$Q,MATCH($B57,'4k - Výsledková listina'!$M:$M,0),2))</f>
        <v/>
      </c>
      <c r="I57" s="56" t="str">
        <f t="shared" si="5"/>
        <v/>
      </c>
      <c r="J57" s="171" t="str">
        <f t="shared" si="6"/>
        <v/>
      </c>
      <c r="K57" s="20" t="str">
        <f t="shared" si="7"/>
        <v/>
      </c>
      <c r="L57" s="58" t="str">
        <f t="shared" si="8"/>
        <v/>
      </c>
      <c r="N57">
        <f t="shared" si="9"/>
        <v>0</v>
      </c>
    </row>
    <row r="58" spans="1:14" x14ac:dyDescent="0.25">
      <c r="A58" s="118">
        <f>IF(Soupisky!H55&lt;&gt;"", Soupisky!H55, "")</f>
        <v>2829</v>
      </c>
      <c r="B58" s="118" t="str">
        <f>IF(Soupisky!I55&lt;&gt;"", Soupisky!I55, "")</f>
        <v>Flanderka Aleš</v>
      </c>
      <c r="C58" s="118" t="str">
        <f>IF(Soupisky!J55&lt;&gt;"", Soupisky!J55, "")</f>
        <v>M</v>
      </c>
      <c r="D58" s="119" t="str">
        <f>IF(AND(A58&lt;&gt;"", Soupisky!E55 &lt;&gt; ""), Soupisky!E55, "")</f>
        <v>MO Kolín RIVE</v>
      </c>
      <c r="E58" s="56" t="str">
        <f>IF(ISNA(MATCH($B58,'4k - Výsledková listina'!$D:$D,0)),"",INDEX('4k - Výsledková listina'!$G:$H,MATCH($B58,'4k - Výsledková listina'!$D:$D,0),1))</f>
        <v/>
      </c>
      <c r="F58" s="57" t="str">
        <f>IF(ISNA(MATCH($B58,'4k - Výsledková listina'!$D:$D,0)),"",INDEX('4k - Výsledková listina'!$G:$H,MATCH($B58,'4k - Výsledková listina'!$D:$D,0),2))</f>
        <v/>
      </c>
      <c r="G58" s="56" t="str">
        <f>IF(ISNA(MATCH($B58,'4k - Výsledková listina'!$M:$M,0)),"",INDEX('4k - Výsledková listina'!$P:$Q,MATCH($B58,'4k - Výsledková listina'!$M:$M,0),1))</f>
        <v/>
      </c>
      <c r="H58" s="56" t="str">
        <f>IF(ISNA(MATCH($B58,'4k - Výsledková listina'!$M:$M,0)),"",INDEX('4k - Výsledková listina'!$P:$Q,MATCH($B58,'4k - Výsledková listina'!$M:$M,0),2))</f>
        <v/>
      </c>
      <c r="I58" s="56">
        <f t="shared" si="5"/>
        <v>0</v>
      </c>
      <c r="J58" s="171" t="str">
        <f t="shared" si="6"/>
        <v/>
      </c>
      <c r="K58" s="20" t="str">
        <f t="shared" si="7"/>
        <v/>
      </c>
      <c r="L58" s="58" t="str">
        <f t="shared" si="8"/>
        <v/>
      </c>
      <c r="N58">
        <f t="shared" si="9"/>
        <v>1</v>
      </c>
    </row>
    <row r="59" spans="1:14" x14ac:dyDescent="0.25">
      <c r="A59" s="118">
        <f>IF(Soupisky!H56&lt;&gt;"", Soupisky!H56, "")</f>
        <v>2922</v>
      </c>
      <c r="B59" s="118" t="str">
        <f>IF(Soupisky!I56&lt;&gt;"", Soupisky!I56, "")</f>
        <v>Ing. Flanderka Michal</v>
      </c>
      <c r="C59" s="118" t="str">
        <f>IF(Soupisky!J56&lt;&gt;"", Soupisky!J56, "")</f>
        <v>M</v>
      </c>
      <c r="D59" s="119" t="str">
        <f>IF(AND(A59&lt;&gt;"", Soupisky!E56 &lt;&gt; ""), Soupisky!E56, "")</f>
        <v>MO Kolín RIVE</v>
      </c>
      <c r="E59" s="56" t="str">
        <f>IF(ISNA(MATCH($B59,'4k - Výsledková listina'!$D:$D,0)),"",INDEX('4k - Výsledková listina'!$G:$H,MATCH($B59,'4k - Výsledková listina'!$D:$D,0),1))</f>
        <v/>
      </c>
      <c r="F59" s="57" t="str">
        <f>IF(ISNA(MATCH($B59,'4k - Výsledková listina'!$D:$D,0)),"",INDEX('4k - Výsledková listina'!$G:$H,MATCH($B59,'4k - Výsledková listina'!$D:$D,0),2))</f>
        <v/>
      </c>
      <c r="G59" s="56" t="str">
        <f>IF(ISNA(MATCH($B59,'4k - Výsledková listina'!$M:$M,0)),"",INDEX('4k - Výsledková listina'!$P:$Q,MATCH($B59,'4k - Výsledková listina'!$M:$M,0),1))</f>
        <v/>
      </c>
      <c r="H59" s="56" t="str">
        <f>IF(ISNA(MATCH($B59,'4k - Výsledková listina'!$M:$M,0)),"",INDEX('4k - Výsledková listina'!$P:$Q,MATCH($B59,'4k - Výsledková listina'!$M:$M,0),2))</f>
        <v/>
      </c>
      <c r="I59" s="56">
        <f t="shared" si="5"/>
        <v>0</v>
      </c>
      <c r="J59" s="171" t="str">
        <f t="shared" si="6"/>
        <v/>
      </c>
      <c r="K59" s="20" t="str">
        <f t="shared" si="7"/>
        <v/>
      </c>
      <c r="L59" s="58" t="str">
        <f t="shared" si="8"/>
        <v/>
      </c>
      <c r="N59">
        <f t="shared" si="9"/>
        <v>1</v>
      </c>
    </row>
    <row r="60" spans="1:14" x14ac:dyDescent="0.25">
      <c r="A60" s="118">
        <f>IF(Soupisky!H57&lt;&gt;"", Soupisky!H57, "")</f>
        <v>1997</v>
      </c>
      <c r="B60" s="118" t="str">
        <f>IF(Soupisky!I57&lt;&gt;"", Soupisky!I57, "")</f>
        <v>Hlavatý David</v>
      </c>
      <c r="C60" s="118" t="str">
        <f>IF(Soupisky!J57&lt;&gt;"", Soupisky!J57, "")</f>
        <v>M</v>
      </c>
      <c r="D60" s="119" t="str">
        <f>IF(AND(A60&lt;&gt;"", Soupisky!E57 &lt;&gt; ""), Soupisky!E57, "")</f>
        <v>MO Kolín RIVE</v>
      </c>
      <c r="E60" s="56" t="str">
        <f>IF(ISNA(MATCH($B60,'4k - Výsledková listina'!$D:$D,0)),"",INDEX('4k - Výsledková listina'!$G:$H,MATCH($B60,'4k - Výsledková listina'!$D:$D,0),1))</f>
        <v/>
      </c>
      <c r="F60" s="57" t="str">
        <f>IF(ISNA(MATCH($B60,'4k - Výsledková listina'!$D:$D,0)),"",INDEX('4k - Výsledková listina'!$G:$H,MATCH($B60,'4k - Výsledková listina'!$D:$D,0),2))</f>
        <v/>
      </c>
      <c r="G60" s="56" t="str">
        <f>IF(ISNA(MATCH($B60,'4k - Výsledková listina'!$M:$M,0)),"",INDEX('4k - Výsledková listina'!$P:$Q,MATCH($B60,'4k - Výsledková listina'!$M:$M,0),1))</f>
        <v/>
      </c>
      <c r="H60" s="56" t="str">
        <f>IF(ISNA(MATCH($B60,'4k - Výsledková listina'!$M:$M,0)),"",INDEX('4k - Výsledková listina'!$P:$Q,MATCH($B60,'4k - Výsledková listina'!$M:$M,0),2))</f>
        <v/>
      </c>
      <c r="I60" s="56">
        <f t="shared" si="5"/>
        <v>0</v>
      </c>
      <c r="J60" s="171" t="str">
        <f t="shared" si="6"/>
        <v/>
      </c>
      <c r="K60" s="20" t="str">
        <f t="shared" si="7"/>
        <v/>
      </c>
      <c r="L60" s="58" t="str">
        <f t="shared" si="8"/>
        <v/>
      </c>
      <c r="N60">
        <f t="shared" si="9"/>
        <v>1</v>
      </c>
    </row>
    <row r="61" spans="1:14" x14ac:dyDescent="0.25">
      <c r="A61" s="118">
        <f>IF(Soupisky!H58&lt;&gt;"", Soupisky!H58, "")</f>
        <v>1133</v>
      </c>
      <c r="B61" s="118" t="str">
        <f>IF(Soupisky!I58&lt;&gt;"", Soupisky!I58, "")</f>
        <v>Vyslyšel Vladimír ml.</v>
      </c>
      <c r="C61" s="118" t="str">
        <f>IF(Soupisky!J58&lt;&gt;"", Soupisky!J58, "")</f>
        <v>M</v>
      </c>
      <c r="D61" s="119" t="str">
        <f>IF(AND(A61&lt;&gt;"", Soupisky!E58 &lt;&gt; ""), Soupisky!E58, "")</f>
        <v>MO Kolín RIVE</v>
      </c>
      <c r="E61" s="56" t="str">
        <f>IF(ISNA(MATCH($B61,'4k - Výsledková listina'!$D:$D,0)),"",INDEX('4k - Výsledková listina'!$G:$H,MATCH($B61,'4k - Výsledková listina'!$D:$D,0),1))</f>
        <v/>
      </c>
      <c r="F61" s="57" t="str">
        <f>IF(ISNA(MATCH($B61,'4k - Výsledková listina'!$D:$D,0)),"",INDEX('4k - Výsledková listina'!$G:$H,MATCH($B61,'4k - Výsledková listina'!$D:$D,0),2))</f>
        <v/>
      </c>
      <c r="G61" s="56" t="str">
        <f>IF(ISNA(MATCH($B61,'4k - Výsledková listina'!$M:$M,0)),"",INDEX('4k - Výsledková listina'!$P:$Q,MATCH($B61,'4k - Výsledková listina'!$M:$M,0),1))</f>
        <v/>
      </c>
      <c r="H61" s="56" t="str">
        <f>IF(ISNA(MATCH($B61,'4k - Výsledková listina'!$M:$M,0)),"",INDEX('4k - Výsledková listina'!$P:$Q,MATCH($B61,'4k - Výsledková listina'!$M:$M,0),2))</f>
        <v/>
      </c>
      <c r="I61" s="56">
        <f t="shared" si="5"/>
        <v>0</v>
      </c>
      <c r="J61" s="171" t="str">
        <f t="shared" si="6"/>
        <v/>
      </c>
      <c r="K61" s="20" t="str">
        <f t="shared" si="7"/>
        <v/>
      </c>
      <c r="L61" s="58" t="str">
        <f t="shared" si="8"/>
        <v/>
      </c>
      <c r="N61">
        <f t="shared" si="9"/>
        <v>1</v>
      </c>
    </row>
    <row r="62" spans="1:14" x14ac:dyDescent="0.25">
      <c r="A62" s="118">
        <f>IF(Soupisky!H59&lt;&gt;"", Soupisky!H59, "")</f>
        <v>2828</v>
      </c>
      <c r="B62" s="118" t="str">
        <f>IF(Soupisky!I59&lt;&gt;"", Soupisky!I59, "")</f>
        <v>Kuba Jiří</v>
      </c>
      <c r="C62" s="118" t="str">
        <f>IF(Soupisky!J59&lt;&gt;"", Soupisky!J59, "")</f>
        <v>M</v>
      </c>
      <c r="D62" s="119" t="str">
        <f>IF(AND(A62&lt;&gt;"", Soupisky!E59 &lt;&gt; ""), Soupisky!E59, "")</f>
        <v>MO Kolín RIVE</v>
      </c>
      <c r="E62" s="56" t="str">
        <f>IF(ISNA(MATCH($B62,'4k - Výsledková listina'!$D:$D,0)),"",INDEX('4k - Výsledková listina'!$G:$H,MATCH($B62,'4k - Výsledková listina'!$D:$D,0),1))</f>
        <v/>
      </c>
      <c r="F62" s="57" t="str">
        <f>IF(ISNA(MATCH($B62,'4k - Výsledková listina'!$D:$D,0)),"",INDEX('4k - Výsledková listina'!$G:$H,MATCH($B62,'4k - Výsledková listina'!$D:$D,0),2))</f>
        <v/>
      </c>
      <c r="G62" s="56" t="str">
        <f>IF(ISNA(MATCH($B62,'4k - Výsledková listina'!$M:$M,0)),"",INDEX('4k - Výsledková listina'!$P:$Q,MATCH($B62,'4k - Výsledková listina'!$M:$M,0),1))</f>
        <v/>
      </c>
      <c r="H62" s="56" t="str">
        <f>IF(ISNA(MATCH($B62,'4k - Výsledková listina'!$M:$M,0)),"",INDEX('4k - Výsledková listina'!$P:$Q,MATCH($B62,'4k - Výsledková listina'!$M:$M,0),2))</f>
        <v/>
      </c>
      <c r="I62" s="56">
        <f t="shared" si="5"/>
        <v>0</v>
      </c>
      <c r="J62" s="171" t="str">
        <f t="shared" si="6"/>
        <v/>
      </c>
      <c r="K62" s="20" t="str">
        <f t="shared" si="7"/>
        <v/>
      </c>
      <c r="L62" s="58" t="str">
        <f t="shared" si="8"/>
        <v/>
      </c>
      <c r="N62">
        <f t="shared" si="9"/>
        <v>1</v>
      </c>
    </row>
    <row r="63" spans="1:14" x14ac:dyDescent="0.25">
      <c r="A63" s="118">
        <f>IF(Soupisky!H60&lt;&gt;"", Soupisky!H60, "")</f>
        <v>2830</v>
      </c>
      <c r="B63" s="118" t="str">
        <f>IF(Soupisky!I60&lt;&gt;"", Soupisky!I60, "")</f>
        <v>Kořínek Lukáš</v>
      </c>
      <c r="C63" s="118" t="str">
        <f>IF(Soupisky!J60&lt;&gt;"", Soupisky!J60, "")</f>
        <v>M</v>
      </c>
      <c r="D63" s="119" t="str">
        <f>IF(AND(A63&lt;&gt;"", Soupisky!E60 &lt;&gt; ""), Soupisky!E60, "")</f>
        <v>MO Kolín RIVE</v>
      </c>
      <c r="E63" s="56" t="str">
        <f>IF(ISNA(MATCH($B63,'4k - Výsledková listina'!$D:$D,0)),"",INDEX('4k - Výsledková listina'!$G:$H,MATCH($B63,'4k - Výsledková listina'!$D:$D,0),1))</f>
        <v/>
      </c>
      <c r="F63" s="57" t="str">
        <f>IF(ISNA(MATCH($B63,'4k - Výsledková listina'!$D:$D,0)),"",INDEX('4k - Výsledková listina'!$G:$H,MATCH($B63,'4k - Výsledková listina'!$D:$D,0),2))</f>
        <v/>
      </c>
      <c r="G63" s="56" t="str">
        <f>IF(ISNA(MATCH($B63,'4k - Výsledková listina'!$M:$M,0)),"",INDEX('4k - Výsledková listina'!$P:$Q,MATCH($B63,'4k - Výsledková listina'!$M:$M,0),1))</f>
        <v/>
      </c>
      <c r="H63" s="56" t="str">
        <f>IF(ISNA(MATCH($B63,'4k - Výsledková listina'!$M:$M,0)),"",INDEX('4k - Výsledková listina'!$P:$Q,MATCH($B63,'4k - Výsledková listina'!$M:$M,0),2))</f>
        <v/>
      </c>
      <c r="I63" s="56">
        <f t="shared" si="5"/>
        <v>0</v>
      </c>
      <c r="J63" s="171" t="str">
        <f t="shared" si="6"/>
        <v/>
      </c>
      <c r="K63" s="20" t="str">
        <f t="shared" si="7"/>
        <v/>
      </c>
      <c r="L63" s="58" t="str">
        <f t="shared" si="8"/>
        <v/>
      </c>
      <c r="N63">
        <f t="shared" si="9"/>
        <v>1</v>
      </c>
    </row>
    <row r="64" spans="1:14" x14ac:dyDescent="0.25">
      <c r="A64" s="118">
        <f>IF(Soupisky!H61&lt;&gt;"", Soupisky!H61, "")</f>
        <v>2373</v>
      </c>
      <c r="B64" s="118" t="str">
        <f>IF(Soupisky!I61&lt;&gt;"", Soupisky!I61, "")</f>
        <v>Havlíček Petr</v>
      </c>
      <c r="C64" s="118" t="str">
        <f>IF(Soupisky!J61&lt;&gt;"", Soupisky!J61, "")</f>
        <v>M</v>
      </c>
      <c r="D64" s="119" t="str">
        <f>IF(AND(A64&lt;&gt;"", Soupisky!E61 &lt;&gt; ""), Soupisky!E61, "")</f>
        <v>MO Kolín RIVE</v>
      </c>
      <c r="E64" s="56" t="str">
        <f>IF(ISNA(MATCH($B64,'4k - Výsledková listina'!$D:$D,0)),"",INDEX('4k - Výsledková listina'!$G:$H,MATCH($B64,'4k - Výsledková listina'!$D:$D,0),1))</f>
        <v/>
      </c>
      <c r="F64" s="57" t="str">
        <f>IF(ISNA(MATCH($B64,'4k - Výsledková listina'!$D:$D,0)),"",INDEX('4k - Výsledková listina'!$G:$H,MATCH($B64,'4k - Výsledková listina'!$D:$D,0),2))</f>
        <v/>
      </c>
      <c r="G64" s="56" t="str">
        <f>IF(ISNA(MATCH($B64,'4k - Výsledková listina'!$M:$M,0)),"",INDEX('4k - Výsledková listina'!$P:$Q,MATCH($B64,'4k - Výsledková listina'!$M:$M,0),1))</f>
        <v/>
      </c>
      <c r="H64" s="56" t="str">
        <f>IF(ISNA(MATCH($B64,'4k - Výsledková listina'!$M:$M,0)),"",INDEX('4k - Výsledková listina'!$P:$Q,MATCH($B64,'4k - Výsledková listina'!$M:$M,0),2))</f>
        <v/>
      </c>
      <c r="I64" s="56">
        <f t="shared" si="5"/>
        <v>0</v>
      </c>
      <c r="J64" s="171" t="str">
        <f t="shared" si="6"/>
        <v/>
      </c>
      <c r="K64" s="20" t="str">
        <f t="shared" si="7"/>
        <v/>
      </c>
      <c r="L64" s="58" t="str">
        <f t="shared" si="8"/>
        <v/>
      </c>
      <c r="N64">
        <f t="shared" si="9"/>
        <v>1</v>
      </c>
    </row>
    <row r="65" spans="1:14" x14ac:dyDescent="0.25">
      <c r="A65" s="118">
        <f>IF(Soupisky!H62&lt;&gt;"", Soupisky!H62, "")</f>
        <v>2588</v>
      </c>
      <c r="B65" s="118" t="str">
        <f>IF(Soupisky!I62&lt;&gt;"", Soupisky!I62, "")</f>
        <v>Ludvík Jiří</v>
      </c>
      <c r="C65" s="118" t="str">
        <f>IF(Soupisky!J62&lt;&gt;"", Soupisky!J62, "")</f>
        <v>M</v>
      </c>
      <c r="D65" s="119" t="str">
        <f>IF(AND(A65&lt;&gt;"", Soupisky!E62 &lt;&gt; ""), Soupisky!E62, "")</f>
        <v>MO Kolín RIVE</v>
      </c>
      <c r="E65" s="56" t="str">
        <f>IF(ISNA(MATCH($B65,'4k - Výsledková listina'!$D:$D,0)),"",INDEX('4k - Výsledková listina'!$G:$H,MATCH($B65,'4k - Výsledková listina'!$D:$D,0),1))</f>
        <v/>
      </c>
      <c r="F65" s="57" t="str">
        <f>IF(ISNA(MATCH($B65,'4k - Výsledková listina'!$D:$D,0)),"",INDEX('4k - Výsledková listina'!$G:$H,MATCH($B65,'4k - Výsledková listina'!$D:$D,0),2))</f>
        <v/>
      </c>
      <c r="G65" s="56" t="str">
        <f>IF(ISNA(MATCH($B65,'4k - Výsledková listina'!$M:$M,0)),"",INDEX('4k - Výsledková listina'!$P:$Q,MATCH($B65,'4k - Výsledková listina'!$M:$M,0),1))</f>
        <v/>
      </c>
      <c r="H65" s="56" t="str">
        <f>IF(ISNA(MATCH($B65,'4k - Výsledková listina'!$M:$M,0)),"",INDEX('4k - Výsledková listina'!$P:$Q,MATCH($B65,'4k - Výsledková listina'!$M:$M,0),2))</f>
        <v/>
      </c>
      <c r="I65" s="56">
        <f t="shared" si="5"/>
        <v>0</v>
      </c>
      <c r="J65" s="171" t="str">
        <f t="shared" si="6"/>
        <v/>
      </c>
      <c r="K65" s="20" t="str">
        <f t="shared" si="7"/>
        <v/>
      </c>
      <c r="L65" s="58" t="str">
        <f t="shared" si="8"/>
        <v/>
      </c>
      <c r="N65">
        <f t="shared" si="9"/>
        <v>1</v>
      </c>
    </row>
    <row r="66" spans="1:14" x14ac:dyDescent="0.25">
      <c r="A66" s="118" t="str">
        <f>IF(Soupisky!H63&lt;&gt;"", Soupisky!H63, "")</f>
        <v/>
      </c>
      <c r="B66" s="118" t="str">
        <f>IF(Soupisky!I63&lt;&gt;"", Soupisky!I63, "")</f>
        <v/>
      </c>
      <c r="C66" s="118" t="str">
        <f>IF(Soupisky!J63&lt;&gt;"", Soupisky!J63, "")</f>
        <v/>
      </c>
      <c r="D66" s="119" t="str">
        <f>IF(AND(A66&lt;&gt;"", Soupisky!E63 &lt;&gt; ""), Soupisky!E63, "")</f>
        <v/>
      </c>
      <c r="E66" s="56" t="str">
        <f>IF(ISNA(MATCH($B66,'4k - Výsledková listina'!$D:$D,0)),"",INDEX('4k - Výsledková listina'!$G:$H,MATCH($B66,'4k - Výsledková listina'!$D:$D,0),1))</f>
        <v/>
      </c>
      <c r="F66" s="57" t="str">
        <f>IF(ISNA(MATCH($B66,'4k - Výsledková listina'!$D:$D,0)),"",INDEX('4k - Výsledková listina'!$G:$H,MATCH($B66,'4k - Výsledková listina'!$D:$D,0),2))</f>
        <v/>
      </c>
      <c r="G66" s="56" t="str">
        <f>IF(ISNA(MATCH($B66,'4k - Výsledková listina'!$M:$M,0)),"",INDEX('4k - Výsledková listina'!$P:$Q,MATCH($B66,'4k - Výsledková listina'!$M:$M,0),1))</f>
        <v/>
      </c>
      <c r="H66" s="56" t="str">
        <f>IF(ISNA(MATCH($B66,'4k - Výsledková listina'!$M:$M,0)),"",INDEX('4k - Výsledková listina'!$P:$Q,MATCH($B66,'4k - Výsledková listina'!$M:$M,0),2))</f>
        <v/>
      </c>
      <c r="I66" s="56" t="str">
        <f t="shared" si="5"/>
        <v/>
      </c>
      <c r="J66" s="171" t="str">
        <f t="shared" si="6"/>
        <v/>
      </c>
      <c r="K66" s="20" t="str">
        <f t="shared" si="7"/>
        <v/>
      </c>
      <c r="L66" s="58" t="str">
        <f t="shared" si="8"/>
        <v/>
      </c>
      <c r="N66">
        <f t="shared" si="9"/>
        <v>0</v>
      </c>
    </row>
    <row r="67" spans="1:14" x14ac:dyDescent="0.25">
      <c r="A67" s="118" t="str">
        <f>IF(Soupisky!H64&lt;&gt;"", Soupisky!H64, "")</f>
        <v/>
      </c>
      <c r="B67" s="118" t="str">
        <f>IF(Soupisky!I64&lt;&gt;"", Soupisky!I64, "")</f>
        <v/>
      </c>
      <c r="C67" s="118" t="str">
        <f>IF(Soupisky!J64&lt;&gt;"", Soupisky!J64, "")</f>
        <v/>
      </c>
      <c r="D67" s="119" t="str">
        <f>IF(AND(A67&lt;&gt;"", Soupisky!E64 &lt;&gt; ""), Soupisky!E64, "")</f>
        <v/>
      </c>
      <c r="E67" s="56" t="str">
        <f>IF(ISNA(MATCH($B67,'4k - Výsledková listina'!$D:$D,0)),"",INDEX('4k - Výsledková listina'!$G:$H,MATCH($B67,'4k - Výsledková listina'!$D:$D,0),1))</f>
        <v/>
      </c>
      <c r="F67" s="57" t="str">
        <f>IF(ISNA(MATCH($B67,'4k - Výsledková listina'!$D:$D,0)),"",INDEX('4k - Výsledková listina'!$G:$H,MATCH($B67,'4k - Výsledková listina'!$D:$D,0),2))</f>
        <v/>
      </c>
      <c r="G67" s="56" t="str">
        <f>IF(ISNA(MATCH($B67,'4k - Výsledková listina'!$M:$M,0)),"",INDEX('4k - Výsledková listina'!$P:$Q,MATCH($B67,'4k - Výsledková listina'!$M:$M,0),1))</f>
        <v/>
      </c>
      <c r="H67" s="56" t="str">
        <f>IF(ISNA(MATCH($B67,'4k - Výsledková listina'!$M:$M,0)),"",INDEX('4k - Výsledková listina'!$P:$Q,MATCH($B67,'4k - Výsledková listina'!$M:$M,0),2))</f>
        <v/>
      </c>
      <c r="I67" s="56" t="str">
        <f t="shared" si="5"/>
        <v/>
      </c>
      <c r="J67" s="171" t="str">
        <f t="shared" si="6"/>
        <v/>
      </c>
      <c r="K67" s="20" t="str">
        <f t="shared" si="7"/>
        <v/>
      </c>
      <c r="L67" s="58" t="str">
        <f t="shared" si="8"/>
        <v/>
      </c>
      <c r="N67">
        <f t="shared" si="9"/>
        <v>0</v>
      </c>
    </row>
    <row r="68" spans="1:14" x14ac:dyDescent="0.25">
      <c r="A68" s="118" t="str">
        <f>IF(Soupisky!H65&lt;&gt;"", Soupisky!H65, "")</f>
        <v/>
      </c>
      <c r="B68" s="118" t="str">
        <f>IF(Soupisky!I65&lt;&gt;"", Soupisky!I65, "")</f>
        <v/>
      </c>
      <c r="C68" s="118" t="str">
        <f>IF(Soupisky!J65&lt;&gt;"", Soupisky!J65, "")</f>
        <v/>
      </c>
      <c r="D68" s="119" t="str">
        <f>IF(AND(A68&lt;&gt;"", Soupisky!E65 &lt;&gt; ""), Soupisky!E65, "")</f>
        <v/>
      </c>
      <c r="E68" s="56" t="str">
        <f>IF(ISNA(MATCH($B68,'4k - Výsledková listina'!$D:$D,0)),"",INDEX('4k - Výsledková listina'!$G:$H,MATCH($B68,'4k - Výsledková listina'!$D:$D,0),1))</f>
        <v/>
      </c>
      <c r="F68" s="57" t="str">
        <f>IF(ISNA(MATCH($B68,'4k - Výsledková listina'!$D:$D,0)),"",INDEX('4k - Výsledková listina'!$G:$H,MATCH($B68,'4k - Výsledková listina'!$D:$D,0),2))</f>
        <v/>
      </c>
      <c r="G68" s="56" t="str">
        <f>IF(ISNA(MATCH($B68,'4k - Výsledková listina'!$M:$M,0)),"",INDEX('4k - Výsledková listina'!$P:$Q,MATCH($B68,'4k - Výsledková listina'!$M:$M,0),1))</f>
        <v/>
      </c>
      <c r="H68" s="56" t="str">
        <f>IF(ISNA(MATCH($B68,'4k - Výsledková listina'!$M:$M,0)),"",INDEX('4k - Výsledková listina'!$P:$Q,MATCH($B68,'4k - Výsledková listina'!$M:$M,0),2))</f>
        <v/>
      </c>
      <c r="I68" s="56" t="str">
        <f t="shared" si="5"/>
        <v/>
      </c>
      <c r="J68" s="171" t="str">
        <f t="shared" si="6"/>
        <v/>
      </c>
      <c r="K68" s="20" t="str">
        <f t="shared" si="7"/>
        <v/>
      </c>
      <c r="L68" s="58" t="str">
        <f t="shared" si="8"/>
        <v/>
      </c>
      <c r="N68">
        <f t="shared" si="9"/>
        <v>0</v>
      </c>
    </row>
    <row r="69" spans="1:14" x14ac:dyDescent="0.25">
      <c r="A69" s="118" t="str">
        <f>IF(Soupisky!H66&lt;&gt;"", Soupisky!H66, "")</f>
        <v/>
      </c>
      <c r="B69" s="118" t="str">
        <f>IF(Soupisky!I66&lt;&gt;"", Soupisky!I66, "")</f>
        <v/>
      </c>
      <c r="C69" s="118" t="str">
        <f>IF(Soupisky!J66&lt;&gt;"", Soupisky!J66, "")</f>
        <v/>
      </c>
      <c r="D69" s="119" t="str">
        <f>IF(AND(A69&lt;&gt;"", Soupisky!E66 &lt;&gt; ""), Soupisky!E66, "")</f>
        <v/>
      </c>
      <c r="E69" s="56" t="str">
        <f>IF(ISNA(MATCH($B69,'4k - Výsledková listina'!$D:$D,0)),"",INDEX('4k - Výsledková listina'!$G:$H,MATCH($B69,'4k - Výsledková listina'!$D:$D,0),1))</f>
        <v/>
      </c>
      <c r="F69" s="57" t="str">
        <f>IF(ISNA(MATCH($B69,'4k - Výsledková listina'!$D:$D,0)),"",INDEX('4k - Výsledková listina'!$G:$H,MATCH($B69,'4k - Výsledková listina'!$D:$D,0),2))</f>
        <v/>
      </c>
      <c r="G69" s="56" t="str">
        <f>IF(ISNA(MATCH($B69,'4k - Výsledková listina'!$M:$M,0)),"",INDEX('4k - Výsledková listina'!$P:$Q,MATCH($B69,'4k - Výsledková listina'!$M:$M,0),1))</f>
        <v/>
      </c>
      <c r="H69" s="56" t="str">
        <f>IF(ISNA(MATCH($B69,'4k - Výsledková listina'!$M:$M,0)),"",INDEX('4k - Výsledková listina'!$P:$Q,MATCH($B69,'4k - Výsledková listina'!$M:$M,0),2))</f>
        <v/>
      </c>
      <c r="I69" s="56" t="str">
        <f t="shared" si="5"/>
        <v/>
      </c>
      <c r="J69" s="171" t="str">
        <f t="shared" si="6"/>
        <v/>
      </c>
      <c r="K69" s="20" t="str">
        <f t="shared" si="7"/>
        <v/>
      </c>
      <c r="L69" s="58" t="str">
        <f t="shared" si="8"/>
        <v/>
      </c>
      <c r="N69">
        <f t="shared" si="9"/>
        <v>0</v>
      </c>
    </row>
    <row r="70" spans="1:14" x14ac:dyDescent="0.25">
      <c r="A70" s="118" t="str">
        <f>IF(Soupisky!H67&lt;&gt;"", Soupisky!H67, "")</f>
        <v/>
      </c>
      <c r="B70" s="118" t="str">
        <f>IF(Soupisky!I67&lt;&gt;"", Soupisky!I67, "")</f>
        <v/>
      </c>
      <c r="C70" s="118" t="str">
        <f>IF(Soupisky!J67&lt;&gt;"", Soupisky!J67, "")</f>
        <v/>
      </c>
      <c r="D70" s="119" t="str">
        <f>IF(AND(A70&lt;&gt;"", Soupisky!E67 &lt;&gt; ""), Soupisky!E67, "")</f>
        <v/>
      </c>
      <c r="E70" s="56" t="str">
        <f>IF(ISNA(MATCH($B70,'4k - Výsledková listina'!$D:$D,0)),"",INDEX('4k - Výsledková listina'!$G:$H,MATCH($B70,'4k - Výsledková listina'!$D:$D,0),1))</f>
        <v/>
      </c>
      <c r="F70" s="57" t="str">
        <f>IF(ISNA(MATCH($B70,'4k - Výsledková listina'!$D:$D,0)),"",INDEX('4k - Výsledková listina'!$G:$H,MATCH($B70,'4k - Výsledková listina'!$D:$D,0),2))</f>
        <v/>
      </c>
      <c r="G70" s="56" t="str">
        <f>IF(ISNA(MATCH($B70,'4k - Výsledková listina'!$M:$M,0)),"",INDEX('4k - Výsledková listina'!$P:$Q,MATCH($B70,'4k - Výsledková listina'!$M:$M,0),1))</f>
        <v/>
      </c>
      <c r="H70" s="56" t="str">
        <f>IF(ISNA(MATCH($B70,'4k - Výsledková listina'!$M:$M,0)),"",INDEX('4k - Výsledková listina'!$P:$Q,MATCH($B70,'4k - Výsledková listina'!$M:$M,0),2))</f>
        <v/>
      </c>
      <c r="I70" s="56" t="str">
        <f t="shared" ref="I70:I101" si="10">IF(B70="","",COUNT(F70,H70))</f>
        <v/>
      </c>
      <c r="J70" s="171" t="str">
        <f t="shared" ref="J70:J101" si="11">IF(OR($I70=0, $I70=""),"",SUM(E70,G70))</f>
        <v/>
      </c>
      <c r="K70" s="20" t="str">
        <f t="shared" ref="K70:K101" si="12">IF(OR($I70=0, $I70=""),"",SUM(F70,H70))</f>
        <v/>
      </c>
      <c r="L70" s="58" t="str">
        <f t="shared" ref="L70:L101" si="13">IF(OR($I70=0, $I70=""), "",IF(ISTEXT(L69),1,L69+1))</f>
        <v/>
      </c>
      <c r="N70">
        <f t="shared" ref="N70:N101" si="14">IF(AND(A70&lt;&gt;"",A70&lt;&gt;0), 1, 0)</f>
        <v>0</v>
      </c>
    </row>
    <row r="71" spans="1:14" x14ac:dyDescent="0.25">
      <c r="A71" s="118">
        <f>IF(Soupisky!H68&lt;&gt;"", Soupisky!H68, "")</f>
        <v>4</v>
      </c>
      <c r="B71" s="118" t="str">
        <f>IF(Soupisky!I68&lt;&gt;"", Soupisky!I68, "")</f>
        <v>Melcher Miroslav</v>
      </c>
      <c r="C71" s="118" t="str">
        <f>IF(Soupisky!J68&lt;&gt;"", Soupisky!J68, "")</f>
        <v>M</v>
      </c>
      <c r="D71" s="119" t="str">
        <f>IF(AND(A71&lt;&gt;"", Soupisky!E68 &lt;&gt; ""), Soupisky!E68, "")</f>
        <v>ČRS MIVARDI CZ Mohelnice</v>
      </c>
      <c r="E71" s="56" t="str">
        <f>IF(ISNA(MATCH($B71,'4k - Výsledková listina'!$D:$D,0)),"",INDEX('4k - Výsledková listina'!$G:$H,MATCH($B71,'4k - Výsledková listina'!$D:$D,0),1))</f>
        <v/>
      </c>
      <c r="F71" s="57" t="str">
        <f>IF(ISNA(MATCH($B71,'4k - Výsledková listina'!$D:$D,0)),"",INDEX('4k - Výsledková listina'!$G:$H,MATCH($B71,'4k - Výsledková listina'!$D:$D,0),2))</f>
        <v/>
      </c>
      <c r="G71" s="56" t="str">
        <f>IF(ISNA(MATCH($B71,'4k - Výsledková listina'!$M:$M,0)),"",INDEX('4k - Výsledková listina'!$P:$Q,MATCH($B71,'4k - Výsledková listina'!$M:$M,0),1))</f>
        <v/>
      </c>
      <c r="H71" s="56" t="str">
        <f>IF(ISNA(MATCH($B71,'4k - Výsledková listina'!$M:$M,0)),"",INDEX('4k - Výsledková listina'!$P:$Q,MATCH($B71,'4k - Výsledková listina'!$M:$M,0),2))</f>
        <v/>
      </c>
      <c r="I71" s="56">
        <f t="shared" si="10"/>
        <v>0</v>
      </c>
      <c r="J71" s="171" t="str">
        <f t="shared" si="11"/>
        <v/>
      </c>
      <c r="K71" s="20" t="str">
        <f t="shared" si="12"/>
        <v/>
      </c>
      <c r="L71" s="58" t="str">
        <f t="shared" si="13"/>
        <v/>
      </c>
      <c r="N71">
        <f t="shared" si="14"/>
        <v>1</v>
      </c>
    </row>
    <row r="72" spans="1:14" x14ac:dyDescent="0.25">
      <c r="A72" s="118">
        <f>IF(Soupisky!H69&lt;&gt;"", Soupisky!H69, "")</f>
        <v>5</v>
      </c>
      <c r="B72" s="118" t="str">
        <f>IF(Soupisky!I69&lt;&gt;"", Soupisky!I69, "")</f>
        <v>Bednařík Dušan</v>
      </c>
      <c r="C72" s="118" t="str">
        <f>IF(Soupisky!J69&lt;&gt;"", Soupisky!J69, "")</f>
        <v>M</v>
      </c>
      <c r="D72" s="119" t="str">
        <f>IF(AND(A72&lt;&gt;"", Soupisky!E69 &lt;&gt; ""), Soupisky!E69, "")</f>
        <v>ČRS MIVARDI CZ Mohelnice</v>
      </c>
      <c r="E72" s="56" t="str">
        <f>IF(ISNA(MATCH($B72,'4k - Výsledková listina'!$D:$D,0)),"",INDEX('4k - Výsledková listina'!$G:$H,MATCH($B72,'4k - Výsledková listina'!$D:$D,0),1))</f>
        <v/>
      </c>
      <c r="F72" s="57" t="str">
        <f>IF(ISNA(MATCH($B72,'4k - Výsledková listina'!$D:$D,0)),"",INDEX('4k - Výsledková listina'!$G:$H,MATCH($B72,'4k - Výsledková listina'!$D:$D,0),2))</f>
        <v/>
      </c>
      <c r="G72" s="56" t="str">
        <f>IF(ISNA(MATCH($B72,'4k - Výsledková listina'!$M:$M,0)),"",INDEX('4k - Výsledková listina'!$P:$Q,MATCH($B72,'4k - Výsledková listina'!$M:$M,0),1))</f>
        <v/>
      </c>
      <c r="H72" s="56" t="str">
        <f>IF(ISNA(MATCH($B72,'4k - Výsledková listina'!$M:$M,0)),"",INDEX('4k - Výsledková listina'!$P:$Q,MATCH($B72,'4k - Výsledková listina'!$M:$M,0),2))</f>
        <v/>
      </c>
      <c r="I72" s="56">
        <f t="shared" si="10"/>
        <v>0</v>
      </c>
      <c r="J72" s="171" t="str">
        <f t="shared" si="11"/>
        <v/>
      </c>
      <c r="K72" s="20" t="str">
        <f t="shared" si="12"/>
        <v/>
      </c>
      <c r="L72" s="58" t="str">
        <f t="shared" si="13"/>
        <v/>
      </c>
      <c r="N72">
        <f t="shared" si="14"/>
        <v>1</v>
      </c>
    </row>
    <row r="73" spans="1:14" x14ac:dyDescent="0.25">
      <c r="A73" s="118">
        <f>IF(Soupisky!H70&lt;&gt;"", Soupisky!H70, "")</f>
        <v>124</v>
      </c>
      <c r="B73" s="118" t="str">
        <f>IF(Soupisky!I70&lt;&gt;"", Soupisky!I70, "")</f>
        <v>Ing. Freylich Václav PhD.</v>
      </c>
      <c r="C73" s="118" t="str">
        <f>IF(Soupisky!J70&lt;&gt;"", Soupisky!J70, "")</f>
        <v>M</v>
      </c>
      <c r="D73" s="119" t="str">
        <f>IF(AND(A73&lt;&gt;"", Soupisky!E70 &lt;&gt; ""), Soupisky!E70, "")</f>
        <v>ČRS MIVARDI CZ Mohelnice</v>
      </c>
      <c r="E73" s="56" t="str">
        <f>IF(ISNA(MATCH($B73,'4k - Výsledková listina'!$D:$D,0)),"",INDEX('4k - Výsledková listina'!$G:$H,MATCH($B73,'4k - Výsledková listina'!$D:$D,0),1))</f>
        <v/>
      </c>
      <c r="F73" s="57" t="str">
        <f>IF(ISNA(MATCH($B73,'4k - Výsledková listina'!$D:$D,0)),"",INDEX('4k - Výsledková listina'!$G:$H,MATCH($B73,'4k - Výsledková listina'!$D:$D,0),2))</f>
        <v/>
      </c>
      <c r="G73" s="56" t="str">
        <f>IF(ISNA(MATCH($B73,'4k - Výsledková listina'!$M:$M,0)),"",INDEX('4k - Výsledková listina'!$P:$Q,MATCH($B73,'4k - Výsledková listina'!$M:$M,0),1))</f>
        <v/>
      </c>
      <c r="H73" s="56" t="str">
        <f>IF(ISNA(MATCH($B73,'4k - Výsledková listina'!$M:$M,0)),"",INDEX('4k - Výsledková listina'!$P:$Q,MATCH($B73,'4k - Výsledková listina'!$M:$M,0),2))</f>
        <v/>
      </c>
      <c r="I73" s="56">
        <f t="shared" si="10"/>
        <v>0</v>
      </c>
      <c r="J73" s="171" t="str">
        <f t="shared" si="11"/>
        <v/>
      </c>
      <c r="K73" s="20" t="str">
        <f t="shared" si="12"/>
        <v/>
      </c>
      <c r="L73" s="58" t="str">
        <f t="shared" si="13"/>
        <v/>
      </c>
      <c r="N73">
        <f t="shared" si="14"/>
        <v>1</v>
      </c>
    </row>
    <row r="74" spans="1:14" x14ac:dyDescent="0.25">
      <c r="A74" s="118">
        <f>IF(Soupisky!H71&lt;&gt;"", Soupisky!H71, "")</f>
        <v>568</v>
      </c>
      <c r="B74" s="118" t="str">
        <f>IF(Soupisky!I71&lt;&gt;"", Soupisky!I71, "")</f>
        <v>Ing. Skalický Karel ml.</v>
      </c>
      <c r="C74" s="118" t="str">
        <f>IF(Soupisky!J71&lt;&gt;"", Soupisky!J71, "")</f>
        <v>M</v>
      </c>
      <c r="D74" s="119" t="str">
        <f>IF(AND(A74&lt;&gt;"", Soupisky!E71 &lt;&gt; ""), Soupisky!E71, "")</f>
        <v>ČRS MIVARDI CZ Mohelnice</v>
      </c>
      <c r="E74" s="56" t="str">
        <f>IF(ISNA(MATCH($B74,'4k - Výsledková listina'!$D:$D,0)),"",INDEX('4k - Výsledková listina'!$G:$H,MATCH($B74,'4k - Výsledková listina'!$D:$D,0),1))</f>
        <v/>
      </c>
      <c r="F74" s="57" t="str">
        <f>IF(ISNA(MATCH($B74,'4k - Výsledková listina'!$D:$D,0)),"",INDEX('4k - Výsledková listina'!$G:$H,MATCH($B74,'4k - Výsledková listina'!$D:$D,0),2))</f>
        <v/>
      </c>
      <c r="G74" s="56" t="str">
        <f>IF(ISNA(MATCH($B74,'4k - Výsledková listina'!$M:$M,0)),"",INDEX('4k - Výsledková listina'!$P:$Q,MATCH($B74,'4k - Výsledková listina'!$M:$M,0),1))</f>
        <v/>
      </c>
      <c r="H74" s="56" t="str">
        <f>IF(ISNA(MATCH($B74,'4k - Výsledková listina'!$M:$M,0)),"",INDEX('4k - Výsledková listina'!$P:$Q,MATCH($B74,'4k - Výsledková listina'!$M:$M,0),2))</f>
        <v/>
      </c>
      <c r="I74" s="56">
        <f t="shared" si="10"/>
        <v>0</v>
      </c>
      <c r="J74" s="171" t="str">
        <f t="shared" si="11"/>
        <v/>
      </c>
      <c r="K74" s="20" t="str">
        <f t="shared" si="12"/>
        <v/>
      </c>
      <c r="L74" s="58" t="str">
        <f t="shared" si="13"/>
        <v/>
      </c>
      <c r="N74">
        <f t="shared" si="14"/>
        <v>1</v>
      </c>
    </row>
    <row r="75" spans="1:14" x14ac:dyDescent="0.25">
      <c r="A75" s="118">
        <f>IF(Soupisky!H72&lt;&gt;"", Soupisky!H72, "")</f>
        <v>3551</v>
      </c>
      <c r="B75" s="118" t="str">
        <f>IF(Soupisky!I72&lt;&gt;"", Soupisky!I72, "")</f>
        <v>Milewski Zbigniew</v>
      </c>
      <c r="C75" s="118" t="str">
        <f>IF(Soupisky!J72&lt;&gt;"", Soupisky!J72, "")</f>
        <v>M</v>
      </c>
      <c r="D75" s="119" t="str">
        <f>IF(AND(A75&lt;&gt;"", Soupisky!E72 &lt;&gt; ""), Soupisky!E72, "")</f>
        <v>ČRS MIVARDI CZ Mohelnice</v>
      </c>
      <c r="E75" s="56" t="str">
        <f>IF(ISNA(MATCH($B75,'4k - Výsledková listina'!$D:$D,0)),"",INDEX('4k - Výsledková listina'!$G:$H,MATCH($B75,'4k - Výsledková listina'!$D:$D,0),1))</f>
        <v/>
      </c>
      <c r="F75" s="57" t="str">
        <f>IF(ISNA(MATCH($B75,'4k - Výsledková listina'!$D:$D,0)),"",INDEX('4k - Výsledková listina'!$G:$H,MATCH($B75,'4k - Výsledková listina'!$D:$D,0),2))</f>
        <v/>
      </c>
      <c r="G75" s="56" t="str">
        <f>IF(ISNA(MATCH($B75,'4k - Výsledková listina'!$M:$M,0)),"",INDEX('4k - Výsledková listina'!$P:$Q,MATCH($B75,'4k - Výsledková listina'!$M:$M,0),1))</f>
        <v/>
      </c>
      <c r="H75" s="56" t="str">
        <f>IF(ISNA(MATCH($B75,'4k - Výsledková listina'!$M:$M,0)),"",INDEX('4k - Výsledková listina'!$P:$Q,MATCH($B75,'4k - Výsledková listina'!$M:$M,0),2))</f>
        <v/>
      </c>
      <c r="I75" s="56">
        <f t="shared" si="10"/>
        <v>0</v>
      </c>
      <c r="J75" s="171" t="str">
        <f t="shared" si="11"/>
        <v/>
      </c>
      <c r="K75" s="20" t="str">
        <f t="shared" si="12"/>
        <v/>
      </c>
      <c r="L75" s="58" t="str">
        <f t="shared" si="13"/>
        <v/>
      </c>
      <c r="N75">
        <f t="shared" si="14"/>
        <v>1</v>
      </c>
    </row>
    <row r="76" spans="1:14" x14ac:dyDescent="0.25">
      <c r="A76" s="118">
        <f>IF(Soupisky!H73&lt;&gt;"", Soupisky!H73, "")</f>
        <v>4123</v>
      </c>
      <c r="B76" s="118" t="str">
        <f>IF(Soupisky!I73&lt;&gt;"", Soupisky!I73, "")</f>
        <v>Górecky Kacper Lukasz</v>
      </c>
      <c r="C76" s="118" t="str">
        <f>IF(Soupisky!J73&lt;&gt;"", Soupisky!J73, "")</f>
        <v>M</v>
      </c>
      <c r="D76" s="119" t="str">
        <f>IF(AND(A76&lt;&gt;"", Soupisky!E73 &lt;&gt; ""), Soupisky!E73, "")</f>
        <v>ČRS MIVARDI CZ Mohelnice</v>
      </c>
      <c r="E76" s="56" t="str">
        <f>IF(ISNA(MATCH($B76,'4k - Výsledková listina'!$D:$D,0)),"",INDEX('4k - Výsledková listina'!$G:$H,MATCH($B76,'4k - Výsledková listina'!$D:$D,0),1))</f>
        <v/>
      </c>
      <c r="F76" s="57" t="str">
        <f>IF(ISNA(MATCH($B76,'4k - Výsledková listina'!$D:$D,0)),"",INDEX('4k - Výsledková listina'!$G:$H,MATCH($B76,'4k - Výsledková listina'!$D:$D,0),2))</f>
        <v/>
      </c>
      <c r="G76" s="56" t="str">
        <f>IF(ISNA(MATCH($B76,'4k - Výsledková listina'!$M:$M,0)),"",INDEX('4k - Výsledková listina'!$P:$Q,MATCH($B76,'4k - Výsledková listina'!$M:$M,0),1))</f>
        <v/>
      </c>
      <c r="H76" s="56" t="str">
        <f>IF(ISNA(MATCH($B76,'4k - Výsledková listina'!$M:$M,0)),"",INDEX('4k - Výsledková listina'!$P:$Q,MATCH($B76,'4k - Výsledková listina'!$M:$M,0),2))</f>
        <v/>
      </c>
      <c r="I76" s="56">
        <f t="shared" si="10"/>
        <v>0</v>
      </c>
      <c r="J76" s="171" t="str">
        <f t="shared" si="11"/>
        <v/>
      </c>
      <c r="K76" s="20" t="str">
        <f t="shared" si="12"/>
        <v/>
      </c>
      <c r="L76" s="58" t="str">
        <f t="shared" si="13"/>
        <v/>
      </c>
      <c r="N76">
        <f t="shared" si="14"/>
        <v>1</v>
      </c>
    </row>
    <row r="77" spans="1:14" x14ac:dyDescent="0.25">
      <c r="A77" s="118">
        <f>IF(Soupisky!H74&lt;&gt;"", Soupisky!H74, "")</f>
        <v>129</v>
      </c>
      <c r="B77" s="118" t="str">
        <f>IF(Soupisky!I74&lt;&gt;"", Soupisky!I74, "")</f>
        <v>Bc. Grešová Jana</v>
      </c>
      <c r="C77" s="118" t="str">
        <f>IF(Soupisky!J74&lt;&gt;"", Soupisky!J74, "")</f>
        <v>M</v>
      </c>
      <c r="D77" s="119" t="str">
        <f>IF(AND(A77&lt;&gt;"", Soupisky!E74 &lt;&gt; ""), Soupisky!E74, "")</f>
        <v>ČRS MIVARDI CZ Mohelnice</v>
      </c>
      <c r="E77" s="56" t="str">
        <f>IF(ISNA(MATCH($B77,'4k - Výsledková listina'!$D:$D,0)),"",INDEX('4k - Výsledková listina'!$G:$H,MATCH($B77,'4k - Výsledková listina'!$D:$D,0),1))</f>
        <v/>
      </c>
      <c r="F77" s="57" t="str">
        <f>IF(ISNA(MATCH($B77,'4k - Výsledková listina'!$D:$D,0)),"",INDEX('4k - Výsledková listina'!$G:$H,MATCH($B77,'4k - Výsledková listina'!$D:$D,0),2))</f>
        <v/>
      </c>
      <c r="G77" s="56" t="str">
        <f>IF(ISNA(MATCH($B77,'4k - Výsledková listina'!$M:$M,0)),"",INDEX('4k - Výsledková listina'!$P:$Q,MATCH($B77,'4k - Výsledková listina'!$M:$M,0),1))</f>
        <v/>
      </c>
      <c r="H77" s="56" t="str">
        <f>IF(ISNA(MATCH($B77,'4k - Výsledková listina'!$M:$M,0)),"",INDEX('4k - Výsledková listina'!$P:$Q,MATCH($B77,'4k - Výsledková listina'!$M:$M,0),2))</f>
        <v/>
      </c>
      <c r="I77" s="56">
        <f t="shared" si="10"/>
        <v>0</v>
      </c>
      <c r="J77" s="171" t="str">
        <f t="shared" si="11"/>
        <v/>
      </c>
      <c r="K77" s="20" t="str">
        <f t="shared" si="12"/>
        <v/>
      </c>
      <c r="L77" s="58" t="str">
        <f t="shared" si="13"/>
        <v/>
      </c>
      <c r="N77">
        <f t="shared" si="14"/>
        <v>1</v>
      </c>
    </row>
    <row r="78" spans="1:14" x14ac:dyDescent="0.25">
      <c r="A78" s="118">
        <f>IF(Soupisky!H75&lt;&gt;"", Soupisky!H75, "")</f>
        <v>2412</v>
      </c>
      <c r="B78" s="118" t="str">
        <f>IF(Soupisky!I75&lt;&gt;"", Soupisky!I75, "")</f>
        <v>Michalovič Tomáš</v>
      </c>
      <c r="C78" s="118" t="str">
        <f>IF(Soupisky!J75&lt;&gt;"", Soupisky!J75, "")</f>
        <v>M</v>
      </c>
      <c r="D78" s="119" t="str">
        <f>IF(AND(A78&lt;&gt;"", Soupisky!E75 &lt;&gt; ""), Soupisky!E75, "")</f>
        <v>ČRS MIVARDI CZ Mohelnice</v>
      </c>
      <c r="E78" s="56" t="str">
        <f>IF(ISNA(MATCH($B78,'4k - Výsledková listina'!$D:$D,0)),"",INDEX('4k - Výsledková listina'!$G:$H,MATCH($B78,'4k - Výsledková listina'!$D:$D,0),1))</f>
        <v/>
      </c>
      <c r="F78" s="57" t="str">
        <f>IF(ISNA(MATCH($B78,'4k - Výsledková listina'!$D:$D,0)),"",INDEX('4k - Výsledková listina'!$G:$H,MATCH($B78,'4k - Výsledková listina'!$D:$D,0),2))</f>
        <v/>
      </c>
      <c r="G78" s="56" t="str">
        <f>IF(ISNA(MATCH($B78,'4k - Výsledková listina'!$M:$M,0)),"",INDEX('4k - Výsledková listina'!$P:$Q,MATCH($B78,'4k - Výsledková listina'!$M:$M,0),1))</f>
        <v/>
      </c>
      <c r="H78" s="56" t="str">
        <f>IF(ISNA(MATCH($B78,'4k - Výsledková listina'!$M:$M,0)),"",INDEX('4k - Výsledková listina'!$P:$Q,MATCH($B78,'4k - Výsledková listina'!$M:$M,0),2))</f>
        <v/>
      </c>
      <c r="I78" s="56">
        <f t="shared" si="10"/>
        <v>0</v>
      </c>
      <c r="J78" s="171" t="str">
        <f t="shared" si="11"/>
        <v/>
      </c>
      <c r="K78" s="20" t="str">
        <f t="shared" si="12"/>
        <v/>
      </c>
      <c r="L78" s="58" t="str">
        <f t="shared" si="13"/>
        <v/>
      </c>
      <c r="N78">
        <f t="shared" si="14"/>
        <v>1</v>
      </c>
    </row>
    <row r="79" spans="1:14" x14ac:dyDescent="0.25">
      <c r="A79" s="118">
        <f>IF(Soupisky!H76&lt;&gt;"", Soupisky!H76, "")</f>
        <v>250</v>
      </c>
      <c r="B79" s="118" t="str">
        <f>IF(Soupisky!I76&lt;&gt;"", Soupisky!I76, "")</f>
        <v>Chromý Radomír</v>
      </c>
      <c r="C79" s="118" t="str">
        <f>IF(Soupisky!J76&lt;&gt;"", Soupisky!J76, "")</f>
        <v>M</v>
      </c>
      <c r="D79" s="119" t="str">
        <f>IF(AND(A79&lt;&gt;"", Soupisky!E76 &lt;&gt; ""), Soupisky!E76, "")</f>
        <v>ČRS MIVARDI CZ Mohelnice</v>
      </c>
      <c r="E79" s="56" t="str">
        <f>IF(ISNA(MATCH($B79,'4k - Výsledková listina'!$D:$D,0)),"",INDEX('4k - Výsledková listina'!$G:$H,MATCH($B79,'4k - Výsledková listina'!$D:$D,0),1))</f>
        <v/>
      </c>
      <c r="F79" s="57" t="str">
        <f>IF(ISNA(MATCH($B79,'4k - Výsledková listina'!$D:$D,0)),"",INDEX('4k - Výsledková listina'!$G:$H,MATCH($B79,'4k - Výsledková listina'!$D:$D,0),2))</f>
        <v/>
      </c>
      <c r="G79" s="56" t="str">
        <f>IF(ISNA(MATCH($B79,'4k - Výsledková listina'!$M:$M,0)),"",INDEX('4k - Výsledková listina'!$P:$Q,MATCH($B79,'4k - Výsledková listina'!$M:$M,0),1))</f>
        <v/>
      </c>
      <c r="H79" s="56" t="str">
        <f>IF(ISNA(MATCH($B79,'4k - Výsledková listina'!$M:$M,0)),"",INDEX('4k - Výsledková listina'!$P:$Q,MATCH($B79,'4k - Výsledková listina'!$M:$M,0),2))</f>
        <v/>
      </c>
      <c r="I79" s="56">
        <f t="shared" si="10"/>
        <v>0</v>
      </c>
      <c r="J79" s="171" t="str">
        <f t="shared" si="11"/>
        <v/>
      </c>
      <c r="K79" s="20" t="str">
        <f t="shared" si="12"/>
        <v/>
      </c>
      <c r="L79" s="58" t="str">
        <f t="shared" si="13"/>
        <v/>
      </c>
      <c r="N79">
        <f t="shared" si="14"/>
        <v>1</v>
      </c>
    </row>
    <row r="80" spans="1:14" x14ac:dyDescent="0.25">
      <c r="A80" s="118">
        <f>IF(Soupisky!H77&lt;&gt;"", Soupisky!H77, "")</f>
        <v>71</v>
      </c>
      <c r="B80" s="118" t="str">
        <f>IF(Soupisky!I77&lt;&gt;"", Soupisky!I77, "")</f>
        <v>Mihál Pavol</v>
      </c>
      <c r="C80" s="118" t="str">
        <f>IF(Soupisky!J77&lt;&gt;"", Soupisky!J77, "")</f>
        <v>M</v>
      </c>
      <c r="D80" s="119" t="str">
        <f>IF(AND(A80&lt;&gt;"", Soupisky!E77 &lt;&gt; ""), Soupisky!E77, "")</f>
        <v>ČRS MIVARDI CZ Mohelnice</v>
      </c>
      <c r="E80" s="56" t="str">
        <f>IF(ISNA(MATCH($B80,'4k - Výsledková listina'!$D:$D,0)),"",INDEX('4k - Výsledková listina'!$G:$H,MATCH($B80,'4k - Výsledková listina'!$D:$D,0),1))</f>
        <v/>
      </c>
      <c r="F80" s="57" t="str">
        <f>IF(ISNA(MATCH($B80,'4k - Výsledková listina'!$D:$D,0)),"",INDEX('4k - Výsledková listina'!$G:$H,MATCH($B80,'4k - Výsledková listina'!$D:$D,0),2))</f>
        <v/>
      </c>
      <c r="G80" s="56" t="str">
        <f>IF(ISNA(MATCH($B80,'4k - Výsledková listina'!$M:$M,0)),"",INDEX('4k - Výsledková listina'!$P:$Q,MATCH($B80,'4k - Výsledková listina'!$M:$M,0),1))</f>
        <v/>
      </c>
      <c r="H80" s="56" t="str">
        <f>IF(ISNA(MATCH($B80,'4k - Výsledková listina'!$M:$M,0)),"",INDEX('4k - Výsledková listina'!$P:$Q,MATCH($B80,'4k - Výsledková listina'!$M:$M,0),2))</f>
        <v/>
      </c>
      <c r="I80" s="56">
        <f t="shared" si="10"/>
        <v>0</v>
      </c>
      <c r="J80" s="171" t="str">
        <f t="shared" si="11"/>
        <v/>
      </c>
      <c r="K80" s="20" t="str">
        <f t="shared" si="12"/>
        <v/>
      </c>
      <c r="L80" s="58" t="str">
        <f t="shared" si="13"/>
        <v/>
      </c>
      <c r="N80">
        <f t="shared" si="14"/>
        <v>1</v>
      </c>
    </row>
    <row r="81" spans="1:14" x14ac:dyDescent="0.25">
      <c r="A81" s="118" t="str">
        <f>IF(Soupisky!H78&lt;&gt;"", Soupisky!H78, "")</f>
        <v/>
      </c>
      <c r="B81" s="118" t="str">
        <f>IF(Soupisky!I78&lt;&gt;"", Soupisky!I78, "")</f>
        <v/>
      </c>
      <c r="C81" s="118" t="str">
        <f>IF(Soupisky!J78&lt;&gt;"", Soupisky!J78, "")</f>
        <v/>
      </c>
      <c r="D81" s="119" t="str">
        <f>IF(AND(A81&lt;&gt;"", Soupisky!E78 &lt;&gt; ""), Soupisky!E78, "")</f>
        <v/>
      </c>
      <c r="E81" s="56" t="str">
        <f>IF(ISNA(MATCH($B81,'4k - Výsledková listina'!$D:$D,0)),"",INDEX('4k - Výsledková listina'!$G:$H,MATCH($B81,'4k - Výsledková listina'!$D:$D,0),1))</f>
        <v/>
      </c>
      <c r="F81" s="57" t="str">
        <f>IF(ISNA(MATCH($B81,'4k - Výsledková listina'!$D:$D,0)),"",INDEX('4k - Výsledková listina'!$G:$H,MATCH($B81,'4k - Výsledková listina'!$D:$D,0),2))</f>
        <v/>
      </c>
      <c r="G81" s="56" t="str">
        <f>IF(ISNA(MATCH($B81,'4k - Výsledková listina'!$M:$M,0)),"",INDEX('4k - Výsledková listina'!$P:$Q,MATCH($B81,'4k - Výsledková listina'!$M:$M,0),1))</f>
        <v/>
      </c>
      <c r="H81" s="56" t="str">
        <f>IF(ISNA(MATCH($B81,'4k - Výsledková listina'!$M:$M,0)),"",INDEX('4k - Výsledková listina'!$P:$Q,MATCH($B81,'4k - Výsledková listina'!$M:$M,0),2))</f>
        <v/>
      </c>
      <c r="I81" s="56" t="str">
        <f t="shared" si="10"/>
        <v/>
      </c>
      <c r="J81" s="171" t="str">
        <f t="shared" si="11"/>
        <v/>
      </c>
      <c r="K81" s="20" t="str">
        <f t="shared" si="12"/>
        <v/>
      </c>
      <c r="L81" s="58" t="str">
        <f t="shared" si="13"/>
        <v/>
      </c>
      <c r="N81">
        <f t="shared" si="14"/>
        <v>0</v>
      </c>
    </row>
    <row r="82" spans="1:14" x14ac:dyDescent="0.25">
      <c r="A82" s="118" t="str">
        <f>IF(Soupisky!H79&lt;&gt;"", Soupisky!H79, "")</f>
        <v/>
      </c>
      <c r="B82" s="118" t="str">
        <f>IF(Soupisky!I79&lt;&gt;"", Soupisky!I79, "")</f>
        <v/>
      </c>
      <c r="C82" s="118" t="str">
        <f>IF(Soupisky!J79&lt;&gt;"", Soupisky!J79, "")</f>
        <v/>
      </c>
      <c r="D82" s="119" t="str">
        <f>IF(AND(A82&lt;&gt;"", Soupisky!E79 &lt;&gt; ""), Soupisky!E79, "")</f>
        <v/>
      </c>
      <c r="E82" s="56" t="str">
        <f>IF(ISNA(MATCH($B82,'4k - Výsledková listina'!$D:$D,0)),"",INDEX('4k - Výsledková listina'!$G:$H,MATCH($B82,'4k - Výsledková listina'!$D:$D,0),1))</f>
        <v/>
      </c>
      <c r="F82" s="57" t="str">
        <f>IF(ISNA(MATCH($B82,'4k - Výsledková listina'!$D:$D,0)),"",INDEX('4k - Výsledková listina'!$G:$H,MATCH($B82,'4k - Výsledková listina'!$D:$D,0),2))</f>
        <v/>
      </c>
      <c r="G82" s="56" t="str">
        <f>IF(ISNA(MATCH($B82,'4k - Výsledková listina'!$M:$M,0)),"",INDEX('4k - Výsledková listina'!$P:$Q,MATCH($B82,'4k - Výsledková listina'!$M:$M,0),1))</f>
        <v/>
      </c>
      <c r="H82" s="56" t="str">
        <f>IF(ISNA(MATCH($B82,'4k - Výsledková listina'!$M:$M,0)),"",INDEX('4k - Výsledková listina'!$P:$Q,MATCH($B82,'4k - Výsledková listina'!$M:$M,0),2))</f>
        <v/>
      </c>
      <c r="I82" s="56" t="str">
        <f t="shared" si="10"/>
        <v/>
      </c>
      <c r="J82" s="171" t="str">
        <f t="shared" si="11"/>
        <v/>
      </c>
      <c r="K82" s="20" t="str">
        <f t="shared" si="12"/>
        <v/>
      </c>
      <c r="L82" s="58" t="str">
        <f t="shared" si="13"/>
        <v/>
      </c>
      <c r="N82">
        <f t="shared" si="14"/>
        <v>0</v>
      </c>
    </row>
    <row r="83" spans="1:14" x14ac:dyDescent="0.25">
      <c r="A83" s="118" t="str">
        <f>IF(Soupisky!H80&lt;&gt;"", Soupisky!H80, "")</f>
        <v/>
      </c>
      <c r="B83" s="118" t="str">
        <f>IF(Soupisky!I80&lt;&gt;"", Soupisky!I80, "")</f>
        <v/>
      </c>
      <c r="C83" s="118" t="str">
        <f>IF(Soupisky!J80&lt;&gt;"", Soupisky!J80, "")</f>
        <v/>
      </c>
      <c r="D83" s="119" t="str">
        <f>IF(AND(A83&lt;&gt;"", Soupisky!E80 &lt;&gt; ""), Soupisky!E80, "")</f>
        <v/>
      </c>
      <c r="E83" s="56" t="str">
        <f>IF(ISNA(MATCH($B83,'4k - Výsledková listina'!$D:$D,0)),"",INDEX('4k - Výsledková listina'!$G:$H,MATCH($B83,'4k - Výsledková listina'!$D:$D,0),1))</f>
        <v/>
      </c>
      <c r="F83" s="57" t="str">
        <f>IF(ISNA(MATCH($B83,'4k - Výsledková listina'!$D:$D,0)),"",INDEX('4k - Výsledková listina'!$G:$H,MATCH($B83,'4k - Výsledková listina'!$D:$D,0),2))</f>
        <v/>
      </c>
      <c r="G83" s="56" t="str">
        <f>IF(ISNA(MATCH($B83,'4k - Výsledková listina'!$M:$M,0)),"",INDEX('4k - Výsledková listina'!$P:$Q,MATCH($B83,'4k - Výsledková listina'!$M:$M,0),1))</f>
        <v/>
      </c>
      <c r="H83" s="56" t="str">
        <f>IF(ISNA(MATCH($B83,'4k - Výsledková listina'!$M:$M,0)),"",INDEX('4k - Výsledková listina'!$P:$Q,MATCH($B83,'4k - Výsledková listina'!$M:$M,0),2))</f>
        <v/>
      </c>
      <c r="I83" s="56" t="str">
        <f t="shared" si="10"/>
        <v/>
      </c>
      <c r="J83" s="171" t="str">
        <f t="shared" si="11"/>
        <v/>
      </c>
      <c r="K83" s="20" t="str">
        <f t="shared" si="12"/>
        <v/>
      </c>
      <c r="L83" s="58" t="str">
        <f t="shared" si="13"/>
        <v/>
      </c>
      <c r="N83">
        <f t="shared" si="14"/>
        <v>0</v>
      </c>
    </row>
    <row r="84" spans="1:14" x14ac:dyDescent="0.25">
      <c r="A84" s="118">
        <f>IF(Soupisky!H81&lt;&gt;"", Soupisky!H81, "")</f>
        <v>786</v>
      </c>
      <c r="B84" s="118" t="str">
        <f>IF(Soupisky!I81&lt;&gt;"", Soupisky!I81, "")</f>
        <v>Kubík Martin</v>
      </c>
      <c r="C84" s="118" t="str">
        <f>IF(Soupisky!J81&lt;&gt;"", Soupisky!J81, "")</f>
        <v>M</v>
      </c>
      <c r="D84" s="119" t="str">
        <f>IF(AND(A84&lt;&gt;"", Soupisky!E81 &lt;&gt; ""), Soupisky!E81, "")</f>
        <v>RSK LIPANI MIVARDI Třebechovice pod Orebem</v>
      </c>
      <c r="E84" s="56" t="str">
        <f>IF(ISNA(MATCH($B84,'4k - Výsledková listina'!$D:$D,0)),"",INDEX('4k - Výsledková listina'!$G:$H,MATCH($B84,'4k - Výsledková listina'!$D:$D,0),1))</f>
        <v/>
      </c>
      <c r="F84" s="57" t="str">
        <f>IF(ISNA(MATCH($B84,'4k - Výsledková listina'!$D:$D,0)),"",INDEX('4k - Výsledková listina'!$G:$H,MATCH($B84,'4k - Výsledková listina'!$D:$D,0),2))</f>
        <v/>
      </c>
      <c r="G84" s="56" t="str">
        <f>IF(ISNA(MATCH($B84,'4k - Výsledková listina'!$M:$M,0)),"",INDEX('4k - Výsledková listina'!$P:$Q,MATCH($B84,'4k - Výsledková listina'!$M:$M,0),1))</f>
        <v/>
      </c>
      <c r="H84" s="56" t="str">
        <f>IF(ISNA(MATCH($B84,'4k - Výsledková listina'!$M:$M,0)),"",INDEX('4k - Výsledková listina'!$P:$Q,MATCH($B84,'4k - Výsledková listina'!$M:$M,0),2))</f>
        <v/>
      </c>
      <c r="I84" s="56">
        <f t="shared" si="10"/>
        <v>0</v>
      </c>
      <c r="J84" s="171" t="str">
        <f t="shared" si="11"/>
        <v/>
      </c>
      <c r="K84" s="20" t="str">
        <f t="shared" si="12"/>
        <v/>
      </c>
      <c r="L84" s="58" t="str">
        <f t="shared" si="13"/>
        <v/>
      </c>
      <c r="N84">
        <f t="shared" si="14"/>
        <v>1</v>
      </c>
    </row>
    <row r="85" spans="1:14" x14ac:dyDescent="0.25">
      <c r="A85" s="118">
        <f>IF(Soupisky!H82&lt;&gt;"", Soupisky!H82, "")</f>
        <v>781</v>
      </c>
      <c r="B85" s="118" t="str">
        <f>IF(Soupisky!I82&lt;&gt;"", Soupisky!I82, "")</f>
        <v>Ing. Bartoš Jiří</v>
      </c>
      <c r="C85" s="118" t="str">
        <f>IF(Soupisky!J82&lt;&gt;"", Soupisky!J82, "")</f>
        <v>M</v>
      </c>
      <c r="D85" s="119" t="str">
        <f>IF(AND(A85&lt;&gt;"", Soupisky!E82 &lt;&gt; ""), Soupisky!E82, "")</f>
        <v>RSK LIPANI MIVARDI Třebechovice pod Orebem</v>
      </c>
      <c r="E85" s="56" t="str">
        <f>IF(ISNA(MATCH($B85,'4k - Výsledková listina'!$D:$D,0)),"",INDEX('4k - Výsledková listina'!$G:$H,MATCH($B85,'4k - Výsledková listina'!$D:$D,0),1))</f>
        <v/>
      </c>
      <c r="F85" s="57" t="str">
        <f>IF(ISNA(MATCH($B85,'4k - Výsledková listina'!$D:$D,0)),"",INDEX('4k - Výsledková listina'!$G:$H,MATCH($B85,'4k - Výsledková listina'!$D:$D,0),2))</f>
        <v/>
      </c>
      <c r="G85" s="56" t="str">
        <f>IF(ISNA(MATCH($B85,'4k - Výsledková listina'!$M:$M,0)),"",INDEX('4k - Výsledková listina'!$P:$Q,MATCH($B85,'4k - Výsledková listina'!$M:$M,0),1))</f>
        <v/>
      </c>
      <c r="H85" s="56" t="str">
        <f>IF(ISNA(MATCH($B85,'4k - Výsledková listina'!$M:$M,0)),"",INDEX('4k - Výsledková listina'!$P:$Q,MATCH($B85,'4k - Výsledková listina'!$M:$M,0),2))</f>
        <v/>
      </c>
      <c r="I85" s="56">
        <f t="shared" si="10"/>
        <v>0</v>
      </c>
      <c r="J85" s="171" t="str">
        <f t="shared" si="11"/>
        <v/>
      </c>
      <c r="K85" s="20" t="str">
        <f t="shared" si="12"/>
        <v/>
      </c>
      <c r="L85" s="58" t="str">
        <f t="shared" si="13"/>
        <v/>
      </c>
      <c r="N85">
        <f t="shared" si="14"/>
        <v>1</v>
      </c>
    </row>
    <row r="86" spans="1:14" x14ac:dyDescent="0.25">
      <c r="A86" s="118">
        <f>IF(Soupisky!H83&lt;&gt;"", Soupisky!H83, "")</f>
        <v>949</v>
      </c>
      <c r="B86" s="118" t="str">
        <f>IF(Soupisky!I83&lt;&gt;"", Soupisky!I83, "")</f>
        <v>Ing. Bartoš Jan</v>
      </c>
      <c r="C86" s="118" t="str">
        <f>IF(Soupisky!J83&lt;&gt;"", Soupisky!J83, "")</f>
        <v>M</v>
      </c>
      <c r="D86" s="119" t="str">
        <f>IF(AND(A86&lt;&gt;"", Soupisky!E83 &lt;&gt; ""), Soupisky!E83, "")</f>
        <v>RSK LIPANI MIVARDI Třebechovice pod Orebem</v>
      </c>
      <c r="E86" s="56" t="str">
        <f>IF(ISNA(MATCH($B86,'4k - Výsledková listina'!$D:$D,0)),"",INDEX('4k - Výsledková listina'!$G:$H,MATCH($B86,'4k - Výsledková listina'!$D:$D,0),1))</f>
        <v/>
      </c>
      <c r="F86" s="57" t="str">
        <f>IF(ISNA(MATCH($B86,'4k - Výsledková listina'!$D:$D,0)),"",INDEX('4k - Výsledková listina'!$G:$H,MATCH($B86,'4k - Výsledková listina'!$D:$D,0),2))</f>
        <v/>
      </c>
      <c r="G86" s="56" t="str">
        <f>IF(ISNA(MATCH($B86,'4k - Výsledková listina'!$M:$M,0)),"",INDEX('4k - Výsledková listina'!$P:$Q,MATCH($B86,'4k - Výsledková listina'!$M:$M,0),1))</f>
        <v/>
      </c>
      <c r="H86" s="56" t="str">
        <f>IF(ISNA(MATCH($B86,'4k - Výsledková listina'!$M:$M,0)),"",INDEX('4k - Výsledková listina'!$P:$Q,MATCH($B86,'4k - Výsledková listina'!$M:$M,0),2))</f>
        <v/>
      </c>
      <c r="I86" s="56">
        <f t="shared" si="10"/>
        <v>0</v>
      </c>
      <c r="J86" s="171" t="str">
        <f t="shared" si="11"/>
        <v/>
      </c>
      <c r="K86" s="20" t="str">
        <f t="shared" si="12"/>
        <v/>
      </c>
      <c r="L86" s="58" t="str">
        <f t="shared" si="13"/>
        <v/>
      </c>
      <c r="N86">
        <f t="shared" si="14"/>
        <v>1</v>
      </c>
    </row>
    <row r="87" spans="1:14" x14ac:dyDescent="0.25">
      <c r="A87" s="118">
        <f>IF(Soupisky!H84&lt;&gt;"", Soupisky!H84, "")</f>
        <v>1745</v>
      </c>
      <c r="B87" s="118" t="str">
        <f>IF(Soupisky!I84&lt;&gt;"", Soupisky!I84, "")</f>
        <v>Jireček Miroslav</v>
      </c>
      <c r="C87" s="118" t="str">
        <f>IF(Soupisky!J84&lt;&gt;"", Soupisky!J84, "")</f>
        <v>M</v>
      </c>
      <c r="D87" s="119" t="str">
        <f>IF(AND(A87&lt;&gt;"", Soupisky!E84 &lt;&gt; ""), Soupisky!E84, "")</f>
        <v>RSK LIPANI MIVARDI Třebechovice pod Orebem</v>
      </c>
      <c r="E87" s="56" t="str">
        <f>IF(ISNA(MATCH($B87,'4k - Výsledková listina'!$D:$D,0)),"",INDEX('4k - Výsledková listina'!$G:$H,MATCH($B87,'4k - Výsledková listina'!$D:$D,0),1))</f>
        <v/>
      </c>
      <c r="F87" s="57" t="str">
        <f>IF(ISNA(MATCH($B87,'4k - Výsledková listina'!$D:$D,0)),"",INDEX('4k - Výsledková listina'!$G:$H,MATCH($B87,'4k - Výsledková listina'!$D:$D,0),2))</f>
        <v/>
      </c>
      <c r="G87" s="56" t="str">
        <f>IF(ISNA(MATCH($B87,'4k - Výsledková listina'!$M:$M,0)),"",INDEX('4k - Výsledková listina'!$P:$Q,MATCH($B87,'4k - Výsledková listina'!$M:$M,0),1))</f>
        <v/>
      </c>
      <c r="H87" s="56" t="str">
        <f>IF(ISNA(MATCH($B87,'4k - Výsledková listina'!$M:$M,0)),"",INDEX('4k - Výsledková listina'!$P:$Q,MATCH($B87,'4k - Výsledková listina'!$M:$M,0),2))</f>
        <v/>
      </c>
      <c r="I87" s="56">
        <f t="shared" si="10"/>
        <v>0</v>
      </c>
      <c r="J87" s="171" t="str">
        <f t="shared" si="11"/>
        <v/>
      </c>
      <c r="K87" s="20" t="str">
        <f t="shared" si="12"/>
        <v/>
      </c>
      <c r="L87" s="58" t="str">
        <f t="shared" si="13"/>
        <v/>
      </c>
      <c r="N87">
        <f t="shared" si="14"/>
        <v>1</v>
      </c>
    </row>
    <row r="88" spans="1:14" x14ac:dyDescent="0.25">
      <c r="A88" s="118">
        <f>IF(Soupisky!H85&lt;&gt;"", Soupisky!H85, "")</f>
        <v>788</v>
      </c>
      <c r="B88" s="118" t="str">
        <f>IF(Soupisky!I85&lt;&gt;"", Soupisky!I85, "")</f>
        <v>Slezák Pavel</v>
      </c>
      <c r="C88" s="118" t="str">
        <f>IF(Soupisky!J85&lt;&gt;"", Soupisky!J85, "")</f>
        <v>M</v>
      </c>
      <c r="D88" s="119" t="str">
        <f>IF(AND(A88&lt;&gt;"", Soupisky!E85 &lt;&gt; ""), Soupisky!E85, "")</f>
        <v>RSK LIPANI MIVARDI Třebechovice pod Orebem</v>
      </c>
      <c r="E88" s="56" t="str">
        <f>IF(ISNA(MATCH($B88,'4k - Výsledková listina'!$D:$D,0)),"",INDEX('4k - Výsledková listina'!$G:$H,MATCH($B88,'4k - Výsledková listina'!$D:$D,0),1))</f>
        <v/>
      </c>
      <c r="F88" s="57" t="str">
        <f>IF(ISNA(MATCH($B88,'4k - Výsledková listina'!$D:$D,0)),"",INDEX('4k - Výsledková listina'!$G:$H,MATCH($B88,'4k - Výsledková listina'!$D:$D,0),2))</f>
        <v/>
      </c>
      <c r="G88" s="56" t="str">
        <f>IF(ISNA(MATCH($B88,'4k - Výsledková listina'!$M:$M,0)),"",INDEX('4k - Výsledková listina'!$P:$Q,MATCH($B88,'4k - Výsledková listina'!$M:$M,0),1))</f>
        <v/>
      </c>
      <c r="H88" s="56" t="str">
        <f>IF(ISNA(MATCH($B88,'4k - Výsledková listina'!$M:$M,0)),"",INDEX('4k - Výsledková listina'!$P:$Q,MATCH($B88,'4k - Výsledková listina'!$M:$M,0),2))</f>
        <v/>
      </c>
      <c r="I88" s="56">
        <f t="shared" si="10"/>
        <v>0</v>
      </c>
      <c r="J88" s="171" t="str">
        <f t="shared" si="11"/>
        <v/>
      </c>
      <c r="K88" s="20" t="str">
        <f t="shared" si="12"/>
        <v/>
      </c>
      <c r="L88" s="58" t="str">
        <f t="shared" si="13"/>
        <v/>
      </c>
      <c r="N88">
        <f t="shared" si="14"/>
        <v>1</v>
      </c>
    </row>
    <row r="89" spans="1:14" x14ac:dyDescent="0.25">
      <c r="A89" s="118">
        <f>IF(Soupisky!H86&lt;&gt;"", Soupisky!H86, "")</f>
        <v>1620</v>
      </c>
      <c r="B89" s="118" t="str">
        <f>IF(Soupisky!I86&lt;&gt;"", Soupisky!I86, "")</f>
        <v>Kubík Marcel</v>
      </c>
      <c r="C89" s="118" t="str">
        <f>IF(Soupisky!J86&lt;&gt;"", Soupisky!J86, "")</f>
        <v>M</v>
      </c>
      <c r="D89" s="119" t="str">
        <f>IF(AND(A89&lt;&gt;"", Soupisky!E86 &lt;&gt; ""), Soupisky!E86, "")</f>
        <v>RSK LIPANI MIVARDI Třebechovice pod Orebem</v>
      </c>
      <c r="E89" s="56" t="str">
        <f>IF(ISNA(MATCH($B89,'4k - Výsledková listina'!$D:$D,0)),"",INDEX('4k - Výsledková listina'!$G:$H,MATCH($B89,'4k - Výsledková listina'!$D:$D,0),1))</f>
        <v/>
      </c>
      <c r="F89" s="57" t="str">
        <f>IF(ISNA(MATCH($B89,'4k - Výsledková listina'!$D:$D,0)),"",INDEX('4k - Výsledková listina'!$G:$H,MATCH($B89,'4k - Výsledková listina'!$D:$D,0),2))</f>
        <v/>
      </c>
      <c r="G89" s="56" t="str">
        <f>IF(ISNA(MATCH($B89,'4k - Výsledková listina'!$M:$M,0)),"",INDEX('4k - Výsledková listina'!$P:$Q,MATCH($B89,'4k - Výsledková listina'!$M:$M,0),1))</f>
        <v/>
      </c>
      <c r="H89" s="56" t="str">
        <f>IF(ISNA(MATCH($B89,'4k - Výsledková listina'!$M:$M,0)),"",INDEX('4k - Výsledková listina'!$P:$Q,MATCH($B89,'4k - Výsledková listina'!$M:$M,0),2))</f>
        <v/>
      </c>
      <c r="I89" s="56">
        <f t="shared" si="10"/>
        <v>0</v>
      </c>
      <c r="J89" s="171" t="str">
        <f t="shared" si="11"/>
        <v/>
      </c>
      <c r="K89" s="20" t="str">
        <f t="shared" si="12"/>
        <v/>
      </c>
      <c r="L89" s="58" t="str">
        <f t="shared" si="13"/>
        <v/>
      </c>
      <c r="N89">
        <f t="shared" si="14"/>
        <v>1</v>
      </c>
    </row>
    <row r="90" spans="1:14" x14ac:dyDescent="0.25">
      <c r="A90" s="118">
        <f>IF(Soupisky!H87&lt;&gt;"", Soupisky!H87, "")</f>
        <v>1619</v>
      </c>
      <c r="B90" s="118" t="str">
        <f>IF(Soupisky!I87&lt;&gt;"", Soupisky!I87, "")</f>
        <v>Chmelař Lubomír</v>
      </c>
      <c r="C90" s="118" t="str">
        <f>IF(Soupisky!J87&lt;&gt;"", Soupisky!J87, "")</f>
        <v>M</v>
      </c>
      <c r="D90" s="119" t="str">
        <f>IF(AND(A90&lt;&gt;"", Soupisky!E87 &lt;&gt; ""), Soupisky!E87, "")</f>
        <v>RSK LIPANI MIVARDI Třebechovice pod Orebem</v>
      </c>
      <c r="E90" s="56" t="str">
        <f>IF(ISNA(MATCH($B90,'4k - Výsledková listina'!$D:$D,0)),"",INDEX('4k - Výsledková listina'!$G:$H,MATCH($B90,'4k - Výsledková listina'!$D:$D,0),1))</f>
        <v/>
      </c>
      <c r="F90" s="57" t="str">
        <f>IF(ISNA(MATCH($B90,'4k - Výsledková listina'!$D:$D,0)),"",INDEX('4k - Výsledková listina'!$G:$H,MATCH($B90,'4k - Výsledková listina'!$D:$D,0),2))</f>
        <v/>
      </c>
      <c r="G90" s="56" t="str">
        <f>IF(ISNA(MATCH($B90,'4k - Výsledková listina'!$M:$M,0)),"",INDEX('4k - Výsledková listina'!$P:$Q,MATCH($B90,'4k - Výsledková listina'!$M:$M,0),1))</f>
        <v/>
      </c>
      <c r="H90" s="56" t="str">
        <f>IF(ISNA(MATCH($B90,'4k - Výsledková listina'!$M:$M,0)),"",INDEX('4k - Výsledková listina'!$P:$Q,MATCH($B90,'4k - Výsledková listina'!$M:$M,0),2))</f>
        <v/>
      </c>
      <c r="I90" s="56">
        <f t="shared" si="10"/>
        <v>0</v>
      </c>
      <c r="J90" s="171" t="str">
        <f t="shared" si="11"/>
        <v/>
      </c>
      <c r="K90" s="20" t="str">
        <f t="shared" si="12"/>
        <v/>
      </c>
      <c r="L90" s="58" t="str">
        <f t="shared" si="13"/>
        <v/>
      </c>
      <c r="N90">
        <f t="shared" si="14"/>
        <v>1</v>
      </c>
    </row>
    <row r="91" spans="1:14" x14ac:dyDescent="0.25">
      <c r="A91" s="118">
        <f>IF(Soupisky!H88&lt;&gt;"", Soupisky!H88, "")</f>
        <v>1804</v>
      </c>
      <c r="B91" s="118" t="str">
        <f>IF(Soupisky!I88&lt;&gt;"", Soupisky!I88, "")</f>
        <v>Veselý Jan</v>
      </c>
      <c r="C91" s="118" t="str">
        <f>IF(Soupisky!J88&lt;&gt;"", Soupisky!J88, "")</f>
        <v>M</v>
      </c>
      <c r="D91" s="119" t="str">
        <f>IF(AND(A91&lt;&gt;"", Soupisky!E88 &lt;&gt; ""), Soupisky!E88, "")</f>
        <v>RSK LIPANI MIVARDI Třebechovice pod Orebem</v>
      </c>
      <c r="E91" s="56" t="str">
        <f>IF(ISNA(MATCH($B91,'4k - Výsledková listina'!$D:$D,0)),"",INDEX('4k - Výsledková listina'!$G:$H,MATCH($B91,'4k - Výsledková listina'!$D:$D,0),1))</f>
        <v/>
      </c>
      <c r="F91" s="57" t="str">
        <f>IF(ISNA(MATCH($B91,'4k - Výsledková listina'!$D:$D,0)),"",INDEX('4k - Výsledková listina'!$G:$H,MATCH($B91,'4k - Výsledková listina'!$D:$D,0),2))</f>
        <v/>
      </c>
      <c r="G91" s="56" t="str">
        <f>IF(ISNA(MATCH($B91,'4k - Výsledková listina'!$M:$M,0)),"",INDEX('4k - Výsledková listina'!$P:$Q,MATCH($B91,'4k - Výsledková listina'!$M:$M,0),1))</f>
        <v/>
      </c>
      <c r="H91" s="56" t="str">
        <f>IF(ISNA(MATCH($B91,'4k - Výsledková listina'!$M:$M,0)),"",INDEX('4k - Výsledková listina'!$P:$Q,MATCH($B91,'4k - Výsledková listina'!$M:$M,0),2))</f>
        <v/>
      </c>
      <c r="I91" s="56">
        <f t="shared" si="10"/>
        <v>0</v>
      </c>
      <c r="J91" s="171" t="str">
        <f t="shared" si="11"/>
        <v/>
      </c>
      <c r="K91" s="20" t="str">
        <f t="shared" si="12"/>
        <v/>
      </c>
      <c r="L91" s="58" t="str">
        <f t="shared" si="13"/>
        <v/>
      </c>
      <c r="N91">
        <f t="shared" si="14"/>
        <v>1</v>
      </c>
    </row>
    <row r="92" spans="1:14" x14ac:dyDescent="0.25">
      <c r="A92" s="118" t="str">
        <f>IF(Soupisky!H89&lt;&gt;"", Soupisky!H89, "")</f>
        <v/>
      </c>
      <c r="B92" s="118" t="str">
        <f>IF(Soupisky!I89&lt;&gt;"", Soupisky!I89, "")</f>
        <v/>
      </c>
      <c r="C92" s="118" t="str">
        <f>IF(Soupisky!J89&lt;&gt;"", Soupisky!J89, "")</f>
        <v/>
      </c>
      <c r="D92" s="119" t="str">
        <f>IF(AND(A92&lt;&gt;"", Soupisky!E89 &lt;&gt; ""), Soupisky!E89, "")</f>
        <v/>
      </c>
      <c r="E92" s="56" t="str">
        <f>IF(ISNA(MATCH($B92,'4k - Výsledková listina'!$D:$D,0)),"",INDEX('4k - Výsledková listina'!$G:$H,MATCH($B92,'4k - Výsledková listina'!$D:$D,0),1))</f>
        <v/>
      </c>
      <c r="F92" s="57" t="str">
        <f>IF(ISNA(MATCH($B92,'4k - Výsledková listina'!$D:$D,0)),"",INDEX('4k - Výsledková listina'!$G:$H,MATCH($B92,'4k - Výsledková listina'!$D:$D,0),2))</f>
        <v/>
      </c>
      <c r="G92" s="56" t="str">
        <f>IF(ISNA(MATCH($B92,'4k - Výsledková listina'!$M:$M,0)),"",INDEX('4k - Výsledková listina'!$P:$Q,MATCH($B92,'4k - Výsledková listina'!$M:$M,0),1))</f>
        <v/>
      </c>
      <c r="H92" s="56" t="str">
        <f>IF(ISNA(MATCH($B92,'4k - Výsledková listina'!$M:$M,0)),"",INDEX('4k - Výsledková listina'!$P:$Q,MATCH($B92,'4k - Výsledková listina'!$M:$M,0),2))</f>
        <v/>
      </c>
      <c r="I92" s="56" t="str">
        <f t="shared" si="10"/>
        <v/>
      </c>
      <c r="J92" s="171" t="str">
        <f t="shared" si="11"/>
        <v/>
      </c>
      <c r="K92" s="20" t="str">
        <f t="shared" si="12"/>
        <v/>
      </c>
      <c r="L92" s="58" t="str">
        <f t="shared" si="13"/>
        <v/>
      </c>
      <c r="N92">
        <f t="shared" si="14"/>
        <v>0</v>
      </c>
    </row>
    <row r="93" spans="1:14" x14ac:dyDescent="0.25">
      <c r="A93" s="118" t="str">
        <f>IF(Soupisky!H90&lt;&gt;"", Soupisky!H90, "")</f>
        <v/>
      </c>
      <c r="B93" s="118" t="str">
        <f>IF(Soupisky!I90&lt;&gt;"", Soupisky!I90, "")</f>
        <v/>
      </c>
      <c r="C93" s="118" t="str">
        <f>IF(Soupisky!J90&lt;&gt;"", Soupisky!J90, "")</f>
        <v/>
      </c>
      <c r="D93" s="119" t="str">
        <f>IF(AND(A93&lt;&gt;"", Soupisky!E90 &lt;&gt; ""), Soupisky!E90, "")</f>
        <v/>
      </c>
      <c r="E93" s="56" t="str">
        <f>IF(ISNA(MATCH($B93,'4k - Výsledková listina'!$D:$D,0)),"",INDEX('4k - Výsledková listina'!$G:$H,MATCH($B93,'4k - Výsledková listina'!$D:$D,0),1))</f>
        <v/>
      </c>
      <c r="F93" s="57" t="str">
        <f>IF(ISNA(MATCH($B93,'4k - Výsledková listina'!$D:$D,0)),"",INDEX('4k - Výsledková listina'!$G:$H,MATCH($B93,'4k - Výsledková listina'!$D:$D,0),2))</f>
        <v/>
      </c>
      <c r="G93" s="56" t="str">
        <f>IF(ISNA(MATCH($B93,'4k - Výsledková listina'!$M:$M,0)),"",INDEX('4k - Výsledková listina'!$P:$Q,MATCH($B93,'4k - Výsledková listina'!$M:$M,0),1))</f>
        <v/>
      </c>
      <c r="H93" s="56" t="str">
        <f>IF(ISNA(MATCH($B93,'4k - Výsledková listina'!$M:$M,0)),"",INDEX('4k - Výsledková listina'!$P:$Q,MATCH($B93,'4k - Výsledková listina'!$M:$M,0),2))</f>
        <v/>
      </c>
      <c r="I93" s="56" t="str">
        <f t="shared" si="10"/>
        <v/>
      </c>
      <c r="J93" s="171" t="str">
        <f t="shared" si="11"/>
        <v/>
      </c>
      <c r="K93" s="20" t="str">
        <f t="shared" si="12"/>
        <v/>
      </c>
      <c r="L93" s="58" t="str">
        <f t="shared" si="13"/>
        <v/>
      </c>
      <c r="N93">
        <f t="shared" si="14"/>
        <v>0</v>
      </c>
    </row>
    <row r="94" spans="1:14" x14ac:dyDescent="0.25">
      <c r="A94" s="118" t="str">
        <f>IF(Soupisky!H91&lt;&gt;"", Soupisky!H91, "")</f>
        <v/>
      </c>
      <c r="B94" s="118" t="str">
        <f>IF(Soupisky!I91&lt;&gt;"", Soupisky!I91, "")</f>
        <v/>
      </c>
      <c r="C94" s="118" t="str">
        <f>IF(Soupisky!J91&lt;&gt;"", Soupisky!J91, "")</f>
        <v/>
      </c>
      <c r="D94" s="119" t="str">
        <f>IF(AND(A94&lt;&gt;"", Soupisky!E91 &lt;&gt; ""), Soupisky!E91, "")</f>
        <v/>
      </c>
      <c r="E94" s="56" t="str">
        <f>IF(ISNA(MATCH($B94,'4k - Výsledková listina'!$D:$D,0)),"",INDEX('4k - Výsledková listina'!$G:$H,MATCH($B94,'4k - Výsledková listina'!$D:$D,0),1))</f>
        <v/>
      </c>
      <c r="F94" s="57" t="str">
        <f>IF(ISNA(MATCH($B94,'4k - Výsledková listina'!$D:$D,0)),"",INDEX('4k - Výsledková listina'!$G:$H,MATCH($B94,'4k - Výsledková listina'!$D:$D,0),2))</f>
        <v/>
      </c>
      <c r="G94" s="56" t="str">
        <f>IF(ISNA(MATCH($B94,'4k - Výsledková listina'!$M:$M,0)),"",INDEX('4k - Výsledková listina'!$P:$Q,MATCH($B94,'4k - Výsledková listina'!$M:$M,0),1))</f>
        <v/>
      </c>
      <c r="H94" s="56" t="str">
        <f>IF(ISNA(MATCH($B94,'4k - Výsledková listina'!$M:$M,0)),"",INDEX('4k - Výsledková listina'!$P:$Q,MATCH($B94,'4k - Výsledková listina'!$M:$M,0),2))</f>
        <v/>
      </c>
      <c r="I94" s="56" t="str">
        <f t="shared" si="10"/>
        <v/>
      </c>
      <c r="J94" s="171" t="str">
        <f t="shared" si="11"/>
        <v/>
      </c>
      <c r="K94" s="20" t="str">
        <f t="shared" si="12"/>
        <v/>
      </c>
      <c r="L94" s="58" t="str">
        <f t="shared" si="13"/>
        <v/>
      </c>
      <c r="N94">
        <f t="shared" si="14"/>
        <v>0</v>
      </c>
    </row>
    <row r="95" spans="1:14" x14ac:dyDescent="0.25">
      <c r="A95" s="118" t="str">
        <f>IF(Soupisky!H92&lt;&gt;"", Soupisky!H92, "")</f>
        <v/>
      </c>
      <c r="B95" s="118" t="str">
        <f>IF(Soupisky!I92&lt;&gt;"", Soupisky!I92, "")</f>
        <v/>
      </c>
      <c r="C95" s="118" t="str">
        <f>IF(Soupisky!J92&lt;&gt;"", Soupisky!J92, "")</f>
        <v/>
      </c>
      <c r="D95" s="119" t="str">
        <f>IF(AND(A95&lt;&gt;"", Soupisky!E92 &lt;&gt; ""), Soupisky!E92, "")</f>
        <v/>
      </c>
      <c r="E95" s="56" t="str">
        <f>IF(ISNA(MATCH($B95,'4k - Výsledková listina'!$D:$D,0)),"",INDEX('4k - Výsledková listina'!$G:$H,MATCH($B95,'4k - Výsledková listina'!$D:$D,0),1))</f>
        <v/>
      </c>
      <c r="F95" s="57" t="str">
        <f>IF(ISNA(MATCH($B95,'4k - Výsledková listina'!$D:$D,0)),"",INDEX('4k - Výsledková listina'!$G:$H,MATCH($B95,'4k - Výsledková listina'!$D:$D,0),2))</f>
        <v/>
      </c>
      <c r="G95" s="56" t="str">
        <f>IF(ISNA(MATCH($B95,'4k - Výsledková listina'!$M:$M,0)),"",INDEX('4k - Výsledková listina'!$P:$Q,MATCH($B95,'4k - Výsledková listina'!$M:$M,0),1))</f>
        <v/>
      </c>
      <c r="H95" s="56" t="str">
        <f>IF(ISNA(MATCH($B95,'4k - Výsledková listina'!$M:$M,0)),"",INDEX('4k - Výsledková listina'!$P:$Q,MATCH($B95,'4k - Výsledková listina'!$M:$M,0),2))</f>
        <v/>
      </c>
      <c r="I95" s="56" t="str">
        <f t="shared" si="10"/>
        <v/>
      </c>
      <c r="J95" s="171" t="str">
        <f t="shared" si="11"/>
        <v/>
      </c>
      <c r="K95" s="20" t="str">
        <f t="shared" si="12"/>
        <v/>
      </c>
      <c r="L95" s="58" t="str">
        <f t="shared" si="13"/>
        <v/>
      </c>
      <c r="N95">
        <f t="shared" si="14"/>
        <v>0</v>
      </c>
    </row>
    <row r="96" spans="1:14" x14ac:dyDescent="0.25">
      <c r="A96" s="118" t="str">
        <f>IF(Soupisky!H93&lt;&gt;"", Soupisky!H93, "")</f>
        <v/>
      </c>
      <c r="B96" s="118" t="str">
        <f>IF(Soupisky!I93&lt;&gt;"", Soupisky!I93, "")</f>
        <v/>
      </c>
      <c r="C96" s="118" t="str">
        <f>IF(Soupisky!J93&lt;&gt;"", Soupisky!J93, "")</f>
        <v/>
      </c>
      <c r="D96" s="119" t="str">
        <f>IF(AND(A96&lt;&gt;"", Soupisky!E93 &lt;&gt; ""), Soupisky!E93, "")</f>
        <v/>
      </c>
      <c r="E96" s="56" t="str">
        <f>IF(ISNA(MATCH($B96,'4k - Výsledková listina'!$D:$D,0)),"",INDEX('4k - Výsledková listina'!$G:$H,MATCH($B96,'4k - Výsledková listina'!$D:$D,0),1))</f>
        <v/>
      </c>
      <c r="F96" s="57" t="str">
        <f>IF(ISNA(MATCH($B96,'4k - Výsledková listina'!$D:$D,0)),"",INDEX('4k - Výsledková listina'!$G:$H,MATCH($B96,'4k - Výsledková listina'!$D:$D,0),2))</f>
        <v/>
      </c>
      <c r="G96" s="56" t="str">
        <f>IF(ISNA(MATCH($B96,'4k - Výsledková listina'!$M:$M,0)),"",INDEX('4k - Výsledková listina'!$P:$Q,MATCH($B96,'4k - Výsledková listina'!$M:$M,0),1))</f>
        <v/>
      </c>
      <c r="H96" s="56" t="str">
        <f>IF(ISNA(MATCH($B96,'4k - Výsledková listina'!$M:$M,0)),"",INDEX('4k - Výsledková listina'!$P:$Q,MATCH($B96,'4k - Výsledková listina'!$M:$M,0),2))</f>
        <v/>
      </c>
      <c r="I96" s="56" t="str">
        <f t="shared" si="10"/>
        <v/>
      </c>
      <c r="J96" s="171" t="str">
        <f t="shared" si="11"/>
        <v/>
      </c>
      <c r="K96" s="20" t="str">
        <f t="shared" si="12"/>
        <v/>
      </c>
      <c r="L96" s="58" t="str">
        <f t="shared" si="13"/>
        <v/>
      </c>
      <c r="N96">
        <f t="shared" si="14"/>
        <v>0</v>
      </c>
    </row>
    <row r="97" spans="1:14" x14ac:dyDescent="0.25">
      <c r="A97" s="118">
        <f>IF(Soupisky!H94&lt;&gt;"", Soupisky!H94, "")</f>
        <v>28</v>
      </c>
      <c r="B97" s="118" t="str">
        <f>IF(Soupisky!I94&lt;&gt;"", Soupisky!I94, "")</f>
        <v>Prášek Pavel</v>
      </c>
      <c r="C97" s="118" t="str">
        <f>IF(Soupisky!J94&lt;&gt;"", Soupisky!J94, "")</f>
        <v>M</v>
      </c>
      <c r="D97" s="119" t="str">
        <f>IF(AND(A97&lt;&gt;"", Soupisky!E94 &lt;&gt; ""), Soupisky!E94, "")</f>
        <v>MO ČRS Jindřichův Hradec „A“</v>
      </c>
      <c r="E97" s="56" t="str">
        <f>IF(ISNA(MATCH($B97,'4k - Výsledková listina'!$D:$D,0)),"",INDEX('4k - Výsledková listina'!$G:$H,MATCH($B97,'4k - Výsledková listina'!$D:$D,0),1))</f>
        <v/>
      </c>
      <c r="F97" s="57" t="str">
        <f>IF(ISNA(MATCH($B97,'4k - Výsledková listina'!$D:$D,0)),"",INDEX('4k - Výsledková listina'!$G:$H,MATCH($B97,'4k - Výsledková listina'!$D:$D,0),2))</f>
        <v/>
      </c>
      <c r="G97" s="56" t="str">
        <f>IF(ISNA(MATCH($B97,'4k - Výsledková listina'!$M:$M,0)),"",INDEX('4k - Výsledková listina'!$P:$Q,MATCH($B97,'4k - Výsledková listina'!$M:$M,0),1))</f>
        <v/>
      </c>
      <c r="H97" s="56" t="str">
        <f>IF(ISNA(MATCH($B97,'4k - Výsledková listina'!$M:$M,0)),"",INDEX('4k - Výsledková listina'!$P:$Q,MATCH($B97,'4k - Výsledková listina'!$M:$M,0),2))</f>
        <v/>
      </c>
      <c r="I97" s="56">
        <f t="shared" si="10"/>
        <v>0</v>
      </c>
      <c r="J97" s="171" t="str">
        <f t="shared" si="11"/>
        <v/>
      </c>
      <c r="K97" s="20" t="str">
        <f t="shared" si="12"/>
        <v/>
      </c>
      <c r="L97" s="58" t="str">
        <f t="shared" si="13"/>
        <v/>
      </c>
      <c r="N97">
        <f t="shared" si="14"/>
        <v>1</v>
      </c>
    </row>
    <row r="98" spans="1:14" x14ac:dyDescent="0.25">
      <c r="A98" s="118">
        <f>IF(Soupisky!H95&lt;&gt;"", Soupisky!H95, "")</f>
        <v>19</v>
      </c>
      <c r="B98" s="118" t="str">
        <f>IF(Soupisky!I95&lt;&gt;"", Soupisky!I95, "")</f>
        <v>Heřmánek Tomáš</v>
      </c>
      <c r="C98" s="118" t="str">
        <f>IF(Soupisky!J95&lt;&gt;"", Soupisky!J95, "")</f>
        <v>M</v>
      </c>
      <c r="D98" s="119" t="str">
        <f>IF(AND(A98&lt;&gt;"", Soupisky!E95 &lt;&gt; ""), Soupisky!E95, "")</f>
        <v>MO ČRS Jindřichův Hradec „A“</v>
      </c>
      <c r="E98" s="56" t="str">
        <f>IF(ISNA(MATCH($B98,'4k - Výsledková listina'!$D:$D,0)),"",INDEX('4k - Výsledková listina'!$G:$H,MATCH($B98,'4k - Výsledková listina'!$D:$D,0),1))</f>
        <v/>
      </c>
      <c r="F98" s="57" t="str">
        <f>IF(ISNA(MATCH($B98,'4k - Výsledková listina'!$D:$D,0)),"",INDEX('4k - Výsledková listina'!$G:$H,MATCH($B98,'4k - Výsledková listina'!$D:$D,0),2))</f>
        <v/>
      </c>
      <c r="G98" s="56" t="str">
        <f>IF(ISNA(MATCH($B98,'4k - Výsledková listina'!$M:$M,0)),"",INDEX('4k - Výsledková listina'!$P:$Q,MATCH($B98,'4k - Výsledková listina'!$M:$M,0),1))</f>
        <v/>
      </c>
      <c r="H98" s="56" t="str">
        <f>IF(ISNA(MATCH($B98,'4k - Výsledková listina'!$M:$M,0)),"",INDEX('4k - Výsledková listina'!$P:$Q,MATCH($B98,'4k - Výsledková listina'!$M:$M,0),2))</f>
        <v/>
      </c>
      <c r="I98" s="56">
        <f t="shared" si="10"/>
        <v>0</v>
      </c>
      <c r="J98" s="171" t="str">
        <f t="shared" si="11"/>
        <v/>
      </c>
      <c r="K98" s="20" t="str">
        <f t="shared" si="12"/>
        <v/>
      </c>
      <c r="L98" s="58" t="str">
        <f t="shared" si="13"/>
        <v/>
      </c>
      <c r="N98">
        <f t="shared" si="14"/>
        <v>1</v>
      </c>
    </row>
    <row r="99" spans="1:14" x14ac:dyDescent="0.25">
      <c r="A99" s="118">
        <f>IF(Soupisky!H96&lt;&gt;"", Soupisky!H96, "")</f>
        <v>21</v>
      </c>
      <c r="B99" s="118" t="str">
        <f>IF(Soupisky!I96&lt;&gt;"", Soupisky!I96, "")</f>
        <v>Ing. Kostka Jaroslav</v>
      </c>
      <c r="C99" s="118" t="str">
        <f>IF(Soupisky!J96&lt;&gt;"", Soupisky!J96, "")</f>
        <v>M</v>
      </c>
      <c r="D99" s="119" t="str">
        <f>IF(AND(A99&lt;&gt;"", Soupisky!E96 &lt;&gt; ""), Soupisky!E96, "")</f>
        <v>MO ČRS Jindřichův Hradec „A“</v>
      </c>
      <c r="E99" s="56" t="str">
        <f>IF(ISNA(MATCH($B99,'4k - Výsledková listina'!$D:$D,0)),"",INDEX('4k - Výsledková listina'!$G:$H,MATCH($B99,'4k - Výsledková listina'!$D:$D,0),1))</f>
        <v/>
      </c>
      <c r="F99" s="57" t="str">
        <f>IF(ISNA(MATCH($B99,'4k - Výsledková listina'!$D:$D,0)),"",INDEX('4k - Výsledková listina'!$G:$H,MATCH($B99,'4k - Výsledková listina'!$D:$D,0),2))</f>
        <v/>
      </c>
      <c r="G99" s="56" t="str">
        <f>IF(ISNA(MATCH($B99,'4k - Výsledková listina'!$M:$M,0)),"",INDEX('4k - Výsledková listina'!$P:$Q,MATCH($B99,'4k - Výsledková listina'!$M:$M,0),1))</f>
        <v/>
      </c>
      <c r="H99" s="56" t="str">
        <f>IF(ISNA(MATCH($B99,'4k - Výsledková listina'!$M:$M,0)),"",INDEX('4k - Výsledková listina'!$P:$Q,MATCH($B99,'4k - Výsledková listina'!$M:$M,0),2))</f>
        <v/>
      </c>
      <c r="I99" s="56">
        <f t="shared" si="10"/>
        <v>0</v>
      </c>
      <c r="J99" s="171" t="str">
        <f t="shared" si="11"/>
        <v/>
      </c>
      <c r="K99" s="20" t="str">
        <f t="shared" si="12"/>
        <v/>
      </c>
      <c r="L99" s="58" t="str">
        <f t="shared" si="13"/>
        <v/>
      </c>
      <c r="N99">
        <f t="shared" si="14"/>
        <v>1</v>
      </c>
    </row>
    <row r="100" spans="1:14" x14ac:dyDescent="0.25">
      <c r="A100" s="118">
        <f>IF(Soupisky!H97&lt;&gt;"", Soupisky!H97, "")</f>
        <v>1853</v>
      </c>
      <c r="B100" s="118" t="str">
        <f>IF(Soupisky!I97&lt;&gt;"", Soupisky!I97, "")</f>
        <v>Kostka Jan</v>
      </c>
      <c r="C100" s="118" t="str">
        <f>IF(Soupisky!J97&lt;&gt;"", Soupisky!J97, "")</f>
        <v>U25</v>
      </c>
      <c r="D100" s="119" t="str">
        <f>IF(AND(A100&lt;&gt;"", Soupisky!E97 &lt;&gt; ""), Soupisky!E97, "")</f>
        <v>MO ČRS Jindřichův Hradec „A“</v>
      </c>
      <c r="E100" s="56" t="str">
        <f>IF(ISNA(MATCH($B100,'4k - Výsledková listina'!$D:$D,0)),"",INDEX('4k - Výsledková listina'!$G:$H,MATCH($B100,'4k - Výsledková listina'!$D:$D,0),1))</f>
        <v/>
      </c>
      <c r="F100" s="57" t="str">
        <f>IF(ISNA(MATCH($B100,'4k - Výsledková listina'!$D:$D,0)),"",INDEX('4k - Výsledková listina'!$G:$H,MATCH($B100,'4k - Výsledková listina'!$D:$D,0),2))</f>
        <v/>
      </c>
      <c r="G100" s="56" t="str">
        <f>IF(ISNA(MATCH($B100,'4k - Výsledková listina'!$M:$M,0)),"",INDEX('4k - Výsledková listina'!$P:$Q,MATCH($B100,'4k - Výsledková listina'!$M:$M,0),1))</f>
        <v/>
      </c>
      <c r="H100" s="56" t="str">
        <f>IF(ISNA(MATCH($B100,'4k - Výsledková listina'!$M:$M,0)),"",INDEX('4k - Výsledková listina'!$P:$Q,MATCH($B100,'4k - Výsledková listina'!$M:$M,0),2))</f>
        <v/>
      </c>
      <c r="I100" s="56">
        <f t="shared" si="10"/>
        <v>0</v>
      </c>
      <c r="J100" s="171" t="str">
        <f t="shared" si="11"/>
        <v/>
      </c>
      <c r="K100" s="20" t="str">
        <f t="shared" si="12"/>
        <v/>
      </c>
      <c r="L100" s="58" t="str">
        <f t="shared" si="13"/>
        <v/>
      </c>
      <c r="N100">
        <f t="shared" si="14"/>
        <v>1</v>
      </c>
    </row>
    <row r="101" spans="1:14" x14ac:dyDescent="0.25">
      <c r="A101" s="118">
        <f>IF(Soupisky!H98&lt;&gt;"", Soupisky!H98, "")</f>
        <v>22</v>
      </c>
      <c r="B101" s="118" t="str">
        <f>IF(Soupisky!I98&lt;&gt;"", Soupisky!I98, "")</f>
        <v>Ing. Kostka Josef</v>
      </c>
      <c r="C101" s="118" t="str">
        <f>IF(Soupisky!J98&lt;&gt;"", Soupisky!J98, "")</f>
        <v>M</v>
      </c>
      <c r="D101" s="119" t="str">
        <f>IF(AND(A101&lt;&gt;"", Soupisky!E98 &lt;&gt; ""), Soupisky!E98, "")</f>
        <v>MO ČRS Jindřichův Hradec „A“</v>
      </c>
      <c r="E101" s="56" t="str">
        <f>IF(ISNA(MATCH($B101,'4k - Výsledková listina'!$D:$D,0)),"",INDEX('4k - Výsledková listina'!$G:$H,MATCH($B101,'4k - Výsledková listina'!$D:$D,0),1))</f>
        <v/>
      </c>
      <c r="F101" s="57" t="str">
        <f>IF(ISNA(MATCH($B101,'4k - Výsledková listina'!$D:$D,0)),"",INDEX('4k - Výsledková listina'!$G:$H,MATCH($B101,'4k - Výsledková listina'!$D:$D,0),2))</f>
        <v/>
      </c>
      <c r="G101" s="56" t="str">
        <f>IF(ISNA(MATCH($B101,'4k - Výsledková listina'!$M:$M,0)),"",INDEX('4k - Výsledková listina'!$P:$Q,MATCH($B101,'4k - Výsledková listina'!$M:$M,0),1))</f>
        <v/>
      </c>
      <c r="H101" s="56" t="str">
        <f>IF(ISNA(MATCH($B101,'4k - Výsledková listina'!$M:$M,0)),"",INDEX('4k - Výsledková listina'!$P:$Q,MATCH($B101,'4k - Výsledková listina'!$M:$M,0),2))</f>
        <v/>
      </c>
      <c r="I101" s="56">
        <f t="shared" si="10"/>
        <v>0</v>
      </c>
      <c r="J101" s="171" t="str">
        <f t="shared" si="11"/>
        <v/>
      </c>
      <c r="K101" s="20" t="str">
        <f t="shared" si="12"/>
        <v/>
      </c>
      <c r="L101" s="58" t="str">
        <f t="shared" si="13"/>
        <v/>
      </c>
      <c r="N101">
        <f t="shared" si="14"/>
        <v>1</v>
      </c>
    </row>
    <row r="102" spans="1:14" x14ac:dyDescent="0.25">
      <c r="A102" s="118">
        <f>IF(Soupisky!H99&lt;&gt;"", Soupisky!H99, "")</f>
        <v>35</v>
      </c>
      <c r="B102" s="118" t="str">
        <f>IF(Soupisky!I99&lt;&gt;"", Soupisky!I99, "")</f>
        <v>Žák Miloslav st.</v>
      </c>
      <c r="C102" s="118" t="str">
        <f>IF(Soupisky!J99&lt;&gt;"", Soupisky!J99, "")</f>
        <v>M</v>
      </c>
      <c r="D102" s="119" t="str">
        <f>IF(AND(A102&lt;&gt;"", Soupisky!E99 &lt;&gt; ""), Soupisky!E99, "")</f>
        <v>MO ČRS Jindřichův Hradec „A“</v>
      </c>
      <c r="E102" s="56" t="str">
        <f>IF(ISNA(MATCH($B102,'4k - Výsledková listina'!$D:$D,0)),"",INDEX('4k - Výsledková listina'!$G:$H,MATCH($B102,'4k - Výsledková listina'!$D:$D,0),1))</f>
        <v/>
      </c>
      <c r="F102" s="57" t="str">
        <f>IF(ISNA(MATCH($B102,'4k - Výsledková listina'!$D:$D,0)),"",INDEX('4k - Výsledková listina'!$G:$H,MATCH($B102,'4k - Výsledková listina'!$D:$D,0),2))</f>
        <v/>
      </c>
      <c r="G102" s="56" t="str">
        <f>IF(ISNA(MATCH($B102,'4k - Výsledková listina'!$M:$M,0)),"",INDEX('4k - Výsledková listina'!$P:$Q,MATCH($B102,'4k - Výsledková listina'!$M:$M,0),1))</f>
        <v/>
      </c>
      <c r="H102" s="56" t="str">
        <f>IF(ISNA(MATCH($B102,'4k - Výsledková listina'!$M:$M,0)),"",INDEX('4k - Výsledková listina'!$P:$Q,MATCH($B102,'4k - Výsledková listina'!$M:$M,0),2))</f>
        <v/>
      </c>
      <c r="I102" s="56">
        <f t="shared" ref="I102:I133" si="15">IF(B102="","",COUNT(F102,H102))</f>
        <v>0</v>
      </c>
      <c r="J102" s="171" t="str">
        <f t="shared" ref="J102:J133" si="16">IF(OR($I102=0, $I102=""),"",SUM(E102,G102))</f>
        <v/>
      </c>
      <c r="K102" s="20" t="str">
        <f t="shared" ref="K102:K133" si="17">IF(OR($I102=0, $I102=""),"",SUM(F102,H102))</f>
        <v/>
      </c>
      <c r="L102" s="58" t="str">
        <f t="shared" ref="L102:L133" si="18">IF(OR($I102=0, $I102=""), "",IF(ISTEXT(L101),1,L101+1))</f>
        <v/>
      </c>
      <c r="N102">
        <f t="shared" ref="N102:N133" si="19">IF(AND(A102&lt;&gt;"",A102&lt;&gt;0), 1, 0)</f>
        <v>1</v>
      </c>
    </row>
    <row r="103" spans="1:14" x14ac:dyDescent="0.25">
      <c r="A103" s="118">
        <f>IF(Soupisky!H100&lt;&gt;"", Soupisky!H100, "")</f>
        <v>3954</v>
      </c>
      <c r="B103" s="118" t="str">
        <f>IF(Soupisky!I100&lt;&gt;"", Soupisky!I100, "")</f>
        <v>Kejst Martin</v>
      </c>
      <c r="C103" s="118" t="str">
        <f>IF(Soupisky!J100&lt;&gt;"", Soupisky!J100, "")</f>
        <v>M</v>
      </c>
      <c r="D103" s="119" t="str">
        <f>IF(AND(A103&lt;&gt;"", Soupisky!E100 &lt;&gt; ""), Soupisky!E100, "")</f>
        <v>MO ČRS Jindřichův Hradec „A“</v>
      </c>
      <c r="E103" s="56" t="str">
        <f>IF(ISNA(MATCH($B103,'4k - Výsledková listina'!$D:$D,0)),"",INDEX('4k - Výsledková listina'!$G:$H,MATCH($B103,'4k - Výsledková listina'!$D:$D,0),1))</f>
        <v/>
      </c>
      <c r="F103" s="57" t="str">
        <f>IF(ISNA(MATCH($B103,'4k - Výsledková listina'!$D:$D,0)),"",INDEX('4k - Výsledková listina'!$G:$H,MATCH($B103,'4k - Výsledková listina'!$D:$D,0),2))</f>
        <v/>
      </c>
      <c r="G103" s="56" t="str">
        <f>IF(ISNA(MATCH($B103,'4k - Výsledková listina'!$M:$M,0)),"",INDEX('4k - Výsledková listina'!$P:$Q,MATCH($B103,'4k - Výsledková listina'!$M:$M,0),1))</f>
        <v/>
      </c>
      <c r="H103" s="56" t="str">
        <f>IF(ISNA(MATCH($B103,'4k - Výsledková listina'!$M:$M,0)),"",INDEX('4k - Výsledková listina'!$P:$Q,MATCH($B103,'4k - Výsledková listina'!$M:$M,0),2))</f>
        <v/>
      </c>
      <c r="I103" s="56">
        <f t="shared" si="15"/>
        <v>0</v>
      </c>
      <c r="J103" s="171" t="str">
        <f t="shared" si="16"/>
        <v/>
      </c>
      <c r="K103" s="20" t="str">
        <f t="shared" si="17"/>
        <v/>
      </c>
      <c r="L103" s="58" t="str">
        <f t="shared" si="18"/>
        <v/>
      </c>
      <c r="N103">
        <f t="shared" si="19"/>
        <v>1</v>
      </c>
    </row>
    <row r="104" spans="1:14" x14ac:dyDescent="0.25">
      <c r="A104" s="118">
        <f>IF(Soupisky!H101&lt;&gt;"", Soupisky!H101, "")</f>
        <v>10</v>
      </c>
      <c r="B104" s="118" t="str">
        <f>IF(Soupisky!I101&lt;&gt;"", Soupisky!I101, "")</f>
        <v>Adamec Václav DiS</v>
      </c>
      <c r="C104" s="118" t="str">
        <f>IF(Soupisky!J101&lt;&gt;"", Soupisky!J101, "")</f>
        <v>M</v>
      </c>
      <c r="D104" s="119" t="str">
        <f>IF(AND(A104&lt;&gt;"", Soupisky!E101 &lt;&gt; ""), Soupisky!E101, "")</f>
        <v>MO ČRS Jindřichův Hradec „A“</v>
      </c>
      <c r="E104" s="56" t="str">
        <f>IF(ISNA(MATCH($B104,'4k - Výsledková listina'!$D:$D,0)),"",INDEX('4k - Výsledková listina'!$G:$H,MATCH($B104,'4k - Výsledková listina'!$D:$D,0),1))</f>
        <v/>
      </c>
      <c r="F104" s="57" t="str">
        <f>IF(ISNA(MATCH($B104,'4k - Výsledková listina'!$D:$D,0)),"",INDEX('4k - Výsledková listina'!$G:$H,MATCH($B104,'4k - Výsledková listina'!$D:$D,0),2))</f>
        <v/>
      </c>
      <c r="G104" s="56" t="str">
        <f>IF(ISNA(MATCH($B104,'4k - Výsledková listina'!$M:$M,0)),"",INDEX('4k - Výsledková listina'!$P:$Q,MATCH($B104,'4k - Výsledková listina'!$M:$M,0),1))</f>
        <v/>
      </c>
      <c r="H104" s="56" t="str">
        <f>IF(ISNA(MATCH($B104,'4k - Výsledková listina'!$M:$M,0)),"",INDEX('4k - Výsledková listina'!$P:$Q,MATCH($B104,'4k - Výsledková listina'!$M:$M,0),2))</f>
        <v/>
      </c>
      <c r="I104" s="56">
        <f t="shared" si="15"/>
        <v>0</v>
      </c>
      <c r="J104" s="171" t="str">
        <f t="shared" si="16"/>
        <v/>
      </c>
      <c r="K104" s="20" t="str">
        <f t="shared" si="17"/>
        <v/>
      </c>
      <c r="L104" s="58" t="str">
        <f t="shared" si="18"/>
        <v/>
      </c>
      <c r="N104">
        <f t="shared" si="19"/>
        <v>1</v>
      </c>
    </row>
    <row r="105" spans="1:14" x14ac:dyDescent="0.25">
      <c r="A105" s="118">
        <f>IF(Soupisky!H102&lt;&gt;"", Soupisky!H102, "")</f>
        <v>37</v>
      </c>
      <c r="B105" s="118" t="str">
        <f>IF(Soupisky!I102&lt;&gt;"", Soupisky!I102, "")</f>
        <v>Kovařík Jaroslav ml.</v>
      </c>
      <c r="C105" s="118" t="str">
        <f>IF(Soupisky!J102&lt;&gt;"", Soupisky!J102, "")</f>
        <v>M</v>
      </c>
      <c r="D105" s="119" t="str">
        <f>IF(AND(A105&lt;&gt;"", Soupisky!E102 &lt;&gt; ""), Soupisky!E102, "")</f>
        <v>MO ČRS Jindřichův Hradec „A“</v>
      </c>
      <c r="E105" s="56" t="str">
        <f>IF(ISNA(MATCH($B105,'4k - Výsledková listina'!$D:$D,0)),"",INDEX('4k - Výsledková listina'!$G:$H,MATCH($B105,'4k - Výsledková listina'!$D:$D,0),1))</f>
        <v/>
      </c>
      <c r="F105" s="57" t="str">
        <f>IF(ISNA(MATCH($B105,'4k - Výsledková listina'!$D:$D,0)),"",INDEX('4k - Výsledková listina'!$G:$H,MATCH($B105,'4k - Výsledková listina'!$D:$D,0),2))</f>
        <v/>
      </c>
      <c r="G105" s="56" t="str">
        <f>IF(ISNA(MATCH($B105,'4k - Výsledková listina'!$M:$M,0)),"",INDEX('4k - Výsledková listina'!$P:$Q,MATCH($B105,'4k - Výsledková listina'!$M:$M,0),1))</f>
        <v/>
      </c>
      <c r="H105" s="56" t="str">
        <f>IF(ISNA(MATCH($B105,'4k - Výsledková listina'!$M:$M,0)),"",INDEX('4k - Výsledková listina'!$P:$Q,MATCH($B105,'4k - Výsledková listina'!$M:$M,0),2))</f>
        <v/>
      </c>
      <c r="I105" s="56">
        <f t="shared" si="15"/>
        <v>0</v>
      </c>
      <c r="J105" s="171" t="str">
        <f t="shared" si="16"/>
        <v/>
      </c>
      <c r="K105" s="20" t="str">
        <f t="shared" si="17"/>
        <v/>
      </c>
      <c r="L105" s="58" t="str">
        <f t="shared" si="18"/>
        <v/>
      </c>
      <c r="N105">
        <f t="shared" si="19"/>
        <v>1</v>
      </c>
    </row>
    <row r="106" spans="1:14" x14ac:dyDescent="0.25">
      <c r="A106" s="118">
        <f>IF(Soupisky!H103&lt;&gt;"", Soupisky!H103, "")</f>
        <v>39</v>
      </c>
      <c r="B106" s="118" t="str">
        <f>IF(Soupisky!I103&lt;&gt;"", Soupisky!I103, "")</f>
        <v>Pekař Jaroslav</v>
      </c>
      <c r="C106" s="118" t="str">
        <f>IF(Soupisky!J103&lt;&gt;"", Soupisky!J103, "")</f>
        <v>M</v>
      </c>
      <c r="D106" s="119" t="str">
        <f>IF(AND(A106&lt;&gt;"", Soupisky!E103 &lt;&gt; ""), Soupisky!E103, "")</f>
        <v>MO ČRS Jindřichův Hradec „A“</v>
      </c>
      <c r="E106" s="56" t="str">
        <f>IF(ISNA(MATCH($B106,'4k - Výsledková listina'!$D:$D,0)),"",INDEX('4k - Výsledková listina'!$G:$H,MATCH($B106,'4k - Výsledková listina'!$D:$D,0),1))</f>
        <v/>
      </c>
      <c r="F106" s="57" t="str">
        <f>IF(ISNA(MATCH($B106,'4k - Výsledková listina'!$D:$D,0)),"",INDEX('4k - Výsledková listina'!$G:$H,MATCH($B106,'4k - Výsledková listina'!$D:$D,0),2))</f>
        <v/>
      </c>
      <c r="G106" s="56" t="str">
        <f>IF(ISNA(MATCH($B106,'4k - Výsledková listina'!$M:$M,0)),"",INDEX('4k - Výsledková listina'!$P:$Q,MATCH($B106,'4k - Výsledková listina'!$M:$M,0),1))</f>
        <v/>
      </c>
      <c r="H106" s="56" t="str">
        <f>IF(ISNA(MATCH($B106,'4k - Výsledková listina'!$M:$M,0)),"",INDEX('4k - Výsledková listina'!$P:$Q,MATCH($B106,'4k - Výsledková listina'!$M:$M,0),2))</f>
        <v/>
      </c>
      <c r="I106" s="56">
        <f t="shared" si="15"/>
        <v>0</v>
      </c>
      <c r="J106" s="171" t="str">
        <f t="shared" si="16"/>
        <v/>
      </c>
      <c r="K106" s="20" t="str">
        <f t="shared" si="17"/>
        <v/>
      </c>
      <c r="L106" s="58" t="str">
        <f t="shared" si="18"/>
        <v/>
      </c>
      <c r="N106">
        <f t="shared" si="19"/>
        <v>1</v>
      </c>
    </row>
    <row r="107" spans="1:14" x14ac:dyDescent="0.25">
      <c r="A107" s="118" t="str">
        <f>IF(Soupisky!H104&lt;&gt;"", Soupisky!H104, "")</f>
        <v/>
      </c>
      <c r="B107" s="118" t="str">
        <f>IF(Soupisky!I104&lt;&gt;"", Soupisky!I104, "")</f>
        <v/>
      </c>
      <c r="C107" s="118" t="str">
        <f>IF(Soupisky!J104&lt;&gt;"", Soupisky!J104, "")</f>
        <v/>
      </c>
      <c r="D107" s="119" t="str">
        <f>IF(AND(A107&lt;&gt;"", Soupisky!E104 &lt;&gt; ""), Soupisky!E104, "")</f>
        <v/>
      </c>
      <c r="E107" s="56" t="str">
        <f>IF(ISNA(MATCH($B107,'4k - Výsledková listina'!$D:$D,0)),"",INDEX('4k - Výsledková listina'!$G:$H,MATCH($B107,'4k - Výsledková listina'!$D:$D,0),1))</f>
        <v/>
      </c>
      <c r="F107" s="57" t="str">
        <f>IF(ISNA(MATCH($B107,'4k - Výsledková listina'!$D:$D,0)),"",INDEX('4k - Výsledková listina'!$G:$H,MATCH($B107,'4k - Výsledková listina'!$D:$D,0),2))</f>
        <v/>
      </c>
      <c r="G107" s="56" t="str">
        <f>IF(ISNA(MATCH($B107,'4k - Výsledková listina'!$M:$M,0)),"",INDEX('4k - Výsledková listina'!$P:$Q,MATCH($B107,'4k - Výsledková listina'!$M:$M,0),1))</f>
        <v/>
      </c>
      <c r="H107" s="56" t="str">
        <f>IF(ISNA(MATCH($B107,'4k - Výsledková listina'!$M:$M,0)),"",INDEX('4k - Výsledková listina'!$P:$Q,MATCH($B107,'4k - Výsledková listina'!$M:$M,0),2))</f>
        <v/>
      </c>
      <c r="I107" s="56" t="str">
        <f t="shared" si="15"/>
        <v/>
      </c>
      <c r="J107" s="171" t="str">
        <f t="shared" si="16"/>
        <v/>
      </c>
      <c r="K107" s="20" t="str">
        <f t="shared" si="17"/>
        <v/>
      </c>
      <c r="L107" s="58" t="str">
        <f t="shared" si="18"/>
        <v/>
      </c>
      <c r="N107">
        <f t="shared" si="19"/>
        <v>0</v>
      </c>
    </row>
    <row r="108" spans="1:14" x14ac:dyDescent="0.25">
      <c r="A108" s="118" t="str">
        <f>IF(Soupisky!H105&lt;&gt;"", Soupisky!H105, "")</f>
        <v/>
      </c>
      <c r="B108" s="118" t="str">
        <f>IF(Soupisky!I105&lt;&gt;"", Soupisky!I105, "")</f>
        <v/>
      </c>
      <c r="C108" s="118" t="str">
        <f>IF(Soupisky!J105&lt;&gt;"", Soupisky!J105, "")</f>
        <v/>
      </c>
      <c r="D108" s="119" t="str">
        <f>IF(AND(A108&lt;&gt;"", Soupisky!E105 &lt;&gt; ""), Soupisky!E105, "")</f>
        <v/>
      </c>
      <c r="E108" s="56" t="str">
        <f>IF(ISNA(MATCH($B108,'4k - Výsledková listina'!$D:$D,0)),"",INDEX('4k - Výsledková listina'!$G:$H,MATCH($B108,'4k - Výsledková listina'!$D:$D,0),1))</f>
        <v/>
      </c>
      <c r="F108" s="57" t="str">
        <f>IF(ISNA(MATCH($B108,'4k - Výsledková listina'!$D:$D,0)),"",INDEX('4k - Výsledková listina'!$G:$H,MATCH($B108,'4k - Výsledková listina'!$D:$D,0),2))</f>
        <v/>
      </c>
      <c r="G108" s="56" t="str">
        <f>IF(ISNA(MATCH($B108,'4k - Výsledková listina'!$M:$M,0)),"",INDEX('4k - Výsledková listina'!$P:$Q,MATCH($B108,'4k - Výsledková listina'!$M:$M,0),1))</f>
        <v/>
      </c>
      <c r="H108" s="56" t="str">
        <f>IF(ISNA(MATCH($B108,'4k - Výsledková listina'!$M:$M,0)),"",INDEX('4k - Výsledková listina'!$P:$Q,MATCH($B108,'4k - Výsledková listina'!$M:$M,0),2))</f>
        <v/>
      </c>
      <c r="I108" s="56" t="str">
        <f t="shared" si="15"/>
        <v/>
      </c>
      <c r="J108" s="171" t="str">
        <f t="shared" si="16"/>
        <v/>
      </c>
      <c r="K108" s="20" t="str">
        <f t="shared" si="17"/>
        <v/>
      </c>
      <c r="L108" s="58" t="str">
        <f t="shared" si="18"/>
        <v/>
      </c>
      <c r="N108">
        <f t="shared" si="19"/>
        <v>0</v>
      </c>
    </row>
    <row r="109" spans="1:14" x14ac:dyDescent="0.25">
      <c r="A109" s="118" t="str">
        <f>IF(Soupisky!H106&lt;&gt;"", Soupisky!H106, "")</f>
        <v/>
      </c>
      <c r="B109" s="118" t="str">
        <f>IF(Soupisky!I106&lt;&gt;"", Soupisky!I106, "")</f>
        <v/>
      </c>
      <c r="C109" s="118" t="str">
        <f>IF(Soupisky!J106&lt;&gt;"", Soupisky!J106, "")</f>
        <v/>
      </c>
      <c r="D109" s="119" t="str">
        <f>IF(AND(A109&lt;&gt;"", Soupisky!E106 &lt;&gt; ""), Soupisky!E106, "")</f>
        <v/>
      </c>
      <c r="E109" s="56" t="str">
        <f>IF(ISNA(MATCH($B109,'4k - Výsledková listina'!$D:$D,0)),"",INDEX('4k - Výsledková listina'!$G:$H,MATCH($B109,'4k - Výsledková listina'!$D:$D,0),1))</f>
        <v/>
      </c>
      <c r="F109" s="57" t="str">
        <f>IF(ISNA(MATCH($B109,'4k - Výsledková listina'!$D:$D,0)),"",INDEX('4k - Výsledková listina'!$G:$H,MATCH($B109,'4k - Výsledková listina'!$D:$D,0),2))</f>
        <v/>
      </c>
      <c r="G109" s="56" t="str">
        <f>IF(ISNA(MATCH($B109,'4k - Výsledková listina'!$M:$M,0)),"",INDEX('4k - Výsledková listina'!$P:$Q,MATCH($B109,'4k - Výsledková listina'!$M:$M,0),1))</f>
        <v/>
      </c>
      <c r="H109" s="56" t="str">
        <f>IF(ISNA(MATCH($B109,'4k - Výsledková listina'!$M:$M,0)),"",INDEX('4k - Výsledková listina'!$P:$Q,MATCH($B109,'4k - Výsledková listina'!$M:$M,0),2))</f>
        <v/>
      </c>
      <c r="I109" s="56" t="str">
        <f t="shared" si="15"/>
        <v/>
      </c>
      <c r="J109" s="171" t="str">
        <f t="shared" si="16"/>
        <v/>
      </c>
      <c r="K109" s="20" t="str">
        <f t="shared" si="17"/>
        <v/>
      </c>
      <c r="L109" s="58" t="str">
        <f t="shared" si="18"/>
        <v/>
      </c>
      <c r="N109">
        <f t="shared" si="19"/>
        <v>0</v>
      </c>
    </row>
    <row r="110" spans="1:14" x14ac:dyDescent="0.25">
      <c r="A110" s="118">
        <f>IF(Soupisky!H107&lt;&gt;"", Soupisky!H107, "")</f>
        <v>2188</v>
      </c>
      <c r="B110" s="118" t="str">
        <f>IF(Soupisky!I107&lt;&gt;"", Soupisky!I107, "")</f>
        <v>Matej Jiří</v>
      </c>
      <c r="C110" s="118" t="str">
        <f>IF(Soupisky!J107&lt;&gt;"", Soupisky!J107, "")</f>
        <v>M</v>
      </c>
      <c r="D110" s="119" t="str">
        <f>IF(AND(A110&lt;&gt;"", Soupisky!E107 &lt;&gt; ""), Soupisky!E107, "")</f>
        <v>MRS Uherské Hradiště PRESTON</v>
      </c>
      <c r="E110" s="56" t="str">
        <f>IF(ISNA(MATCH($B110,'4k - Výsledková listina'!$D:$D,0)),"",INDEX('4k - Výsledková listina'!$G:$H,MATCH($B110,'4k - Výsledková listina'!$D:$D,0),1))</f>
        <v/>
      </c>
      <c r="F110" s="57" t="str">
        <f>IF(ISNA(MATCH($B110,'4k - Výsledková listina'!$D:$D,0)),"",INDEX('4k - Výsledková listina'!$G:$H,MATCH($B110,'4k - Výsledková listina'!$D:$D,0),2))</f>
        <v/>
      </c>
      <c r="G110" s="56" t="str">
        <f>IF(ISNA(MATCH($B110,'4k - Výsledková listina'!$M:$M,0)),"",INDEX('4k - Výsledková listina'!$P:$Q,MATCH($B110,'4k - Výsledková listina'!$M:$M,0),1))</f>
        <v/>
      </c>
      <c r="H110" s="56" t="str">
        <f>IF(ISNA(MATCH($B110,'4k - Výsledková listina'!$M:$M,0)),"",INDEX('4k - Výsledková listina'!$P:$Q,MATCH($B110,'4k - Výsledková listina'!$M:$M,0),2))</f>
        <v/>
      </c>
      <c r="I110" s="56">
        <f t="shared" si="15"/>
        <v>0</v>
      </c>
      <c r="J110" s="171" t="str">
        <f t="shared" si="16"/>
        <v/>
      </c>
      <c r="K110" s="20" t="str">
        <f t="shared" si="17"/>
        <v/>
      </c>
      <c r="L110" s="58" t="str">
        <f t="shared" si="18"/>
        <v/>
      </c>
      <c r="N110">
        <f t="shared" si="19"/>
        <v>1</v>
      </c>
    </row>
    <row r="111" spans="1:14" x14ac:dyDescent="0.25">
      <c r="A111" s="118">
        <f>IF(Soupisky!H108&lt;&gt;"", Soupisky!H108, "")</f>
        <v>2187</v>
      </c>
      <c r="B111" s="118" t="str">
        <f>IF(Soupisky!I108&lt;&gt;"", Soupisky!I108, "")</f>
        <v>Ing. Lakoš Gustav</v>
      </c>
      <c r="C111" s="118" t="str">
        <f>IF(Soupisky!J108&lt;&gt;"", Soupisky!J108, "")</f>
        <v>M</v>
      </c>
      <c r="D111" s="119" t="str">
        <f>IF(AND(A111&lt;&gt;"", Soupisky!E108 &lt;&gt; ""), Soupisky!E108, "")</f>
        <v>MRS Uherské Hradiště PRESTON</v>
      </c>
      <c r="E111" s="56" t="str">
        <f>IF(ISNA(MATCH($B111,'4k - Výsledková listina'!$D:$D,0)),"",INDEX('4k - Výsledková listina'!$G:$H,MATCH($B111,'4k - Výsledková listina'!$D:$D,0),1))</f>
        <v/>
      </c>
      <c r="F111" s="57" t="str">
        <f>IF(ISNA(MATCH($B111,'4k - Výsledková listina'!$D:$D,0)),"",INDEX('4k - Výsledková listina'!$G:$H,MATCH($B111,'4k - Výsledková listina'!$D:$D,0),2))</f>
        <v/>
      </c>
      <c r="G111" s="56" t="str">
        <f>IF(ISNA(MATCH($B111,'4k - Výsledková listina'!$M:$M,0)),"",INDEX('4k - Výsledková listina'!$P:$Q,MATCH($B111,'4k - Výsledková listina'!$M:$M,0),1))</f>
        <v/>
      </c>
      <c r="H111" s="56" t="str">
        <f>IF(ISNA(MATCH($B111,'4k - Výsledková listina'!$M:$M,0)),"",INDEX('4k - Výsledková listina'!$P:$Q,MATCH($B111,'4k - Výsledková listina'!$M:$M,0),2))</f>
        <v/>
      </c>
      <c r="I111" s="56">
        <f t="shared" si="15"/>
        <v>0</v>
      </c>
      <c r="J111" s="171" t="str">
        <f t="shared" si="16"/>
        <v/>
      </c>
      <c r="K111" s="20" t="str">
        <f t="shared" si="17"/>
        <v/>
      </c>
      <c r="L111" s="58" t="str">
        <f t="shared" si="18"/>
        <v/>
      </c>
      <c r="N111">
        <f t="shared" si="19"/>
        <v>1</v>
      </c>
    </row>
    <row r="112" spans="1:14" x14ac:dyDescent="0.25">
      <c r="A112" s="118">
        <f>IF(Soupisky!H109&lt;&gt;"", Soupisky!H109, "")</f>
        <v>2368</v>
      </c>
      <c r="B112" s="118" t="str">
        <f>IF(Soupisky!I109&lt;&gt;"", Soupisky!I109, "")</f>
        <v>Bradna Ladislav ml.</v>
      </c>
      <c r="C112" s="118" t="str">
        <f>IF(Soupisky!J109&lt;&gt;"", Soupisky!J109, "")</f>
        <v>M</v>
      </c>
      <c r="D112" s="119" t="str">
        <f>IF(AND(A112&lt;&gt;"", Soupisky!E109 &lt;&gt; ""), Soupisky!E109, "")</f>
        <v>MRS Uherské Hradiště PRESTON</v>
      </c>
      <c r="E112" s="56" t="str">
        <f>IF(ISNA(MATCH($B112,'4k - Výsledková listina'!$D:$D,0)),"",INDEX('4k - Výsledková listina'!$G:$H,MATCH($B112,'4k - Výsledková listina'!$D:$D,0),1))</f>
        <v/>
      </c>
      <c r="F112" s="57" t="str">
        <f>IF(ISNA(MATCH($B112,'4k - Výsledková listina'!$D:$D,0)),"",INDEX('4k - Výsledková listina'!$G:$H,MATCH($B112,'4k - Výsledková listina'!$D:$D,0),2))</f>
        <v/>
      </c>
      <c r="G112" s="56" t="str">
        <f>IF(ISNA(MATCH($B112,'4k - Výsledková listina'!$M:$M,0)),"",INDEX('4k - Výsledková listina'!$P:$Q,MATCH($B112,'4k - Výsledková listina'!$M:$M,0),1))</f>
        <v/>
      </c>
      <c r="H112" s="56" t="str">
        <f>IF(ISNA(MATCH($B112,'4k - Výsledková listina'!$M:$M,0)),"",INDEX('4k - Výsledková listina'!$P:$Q,MATCH($B112,'4k - Výsledková listina'!$M:$M,0),2))</f>
        <v/>
      </c>
      <c r="I112" s="56">
        <f t="shared" si="15"/>
        <v>0</v>
      </c>
      <c r="J112" s="171" t="str">
        <f t="shared" si="16"/>
        <v/>
      </c>
      <c r="K112" s="20" t="str">
        <f t="shared" si="17"/>
        <v/>
      </c>
      <c r="L112" s="58" t="str">
        <f t="shared" si="18"/>
        <v/>
      </c>
      <c r="N112">
        <f t="shared" si="19"/>
        <v>1</v>
      </c>
    </row>
    <row r="113" spans="1:14" x14ac:dyDescent="0.25">
      <c r="A113" s="118">
        <f>IF(Soupisky!H110&lt;&gt;"", Soupisky!H110, "")</f>
        <v>2164</v>
      </c>
      <c r="B113" s="118" t="str">
        <f>IF(Soupisky!I110&lt;&gt;"", Soupisky!I110, "")</f>
        <v>Kolínek Miroslav</v>
      </c>
      <c r="C113" s="118" t="str">
        <f>IF(Soupisky!J110&lt;&gt;"", Soupisky!J110, "")</f>
        <v>M</v>
      </c>
      <c r="D113" s="119" t="str">
        <f>IF(AND(A113&lt;&gt;"", Soupisky!E110 &lt;&gt; ""), Soupisky!E110, "")</f>
        <v>MRS Uherské Hradiště PRESTON</v>
      </c>
      <c r="E113" s="56" t="str">
        <f>IF(ISNA(MATCH($B113,'4k - Výsledková listina'!$D:$D,0)),"",INDEX('4k - Výsledková listina'!$G:$H,MATCH($B113,'4k - Výsledková listina'!$D:$D,0),1))</f>
        <v/>
      </c>
      <c r="F113" s="57" t="str">
        <f>IF(ISNA(MATCH($B113,'4k - Výsledková listina'!$D:$D,0)),"",INDEX('4k - Výsledková listina'!$G:$H,MATCH($B113,'4k - Výsledková listina'!$D:$D,0),2))</f>
        <v/>
      </c>
      <c r="G113" s="56" t="str">
        <f>IF(ISNA(MATCH($B113,'4k - Výsledková listina'!$M:$M,0)),"",INDEX('4k - Výsledková listina'!$P:$Q,MATCH($B113,'4k - Výsledková listina'!$M:$M,0),1))</f>
        <v/>
      </c>
      <c r="H113" s="56" t="str">
        <f>IF(ISNA(MATCH($B113,'4k - Výsledková listina'!$M:$M,0)),"",INDEX('4k - Výsledková listina'!$P:$Q,MATCH($B113,'4k - Výsledková listina'!$M:$M,0),2))</f>
        <v/>
      </c>
      <c r="I113" s="56">
        <f t="shared" si="15"/>
        <v>0</v>
      </c>
      <c r="J113" s="171" t="str">
        <f t="shared" si="16"/>
        <v/>
      </c>
      <c r="K113" s="20" t="str">
        <f t="shared" si="17"/>
        <v/>
      </c>
      <c r="L113" s="58" t="str">
        <f t="shared" si="18"/>
        <v/>
      </c>
      <c r="N113">
        <f t="shared" si="19"/>
        <v>1</v>
      </c>
    </row>
    <row r="114" spans="1:14" x14ac:dyDescent="0.25">
      <c r="A114" s="118">
        <f>IF(Soupisky!H111&lt;&gt;"", Soupisky!H111, "")</f>
        <v>2409</v>
      </c>
      <c r="B114" s="118" t="str">
        <f>IF(Soupisky!I111&lt;&gt;"", Soupisky!I111, "")</f>
        <v>Ing. Jakeš Jan</v>
      </c>
      <c r="C114" s="118" t="str">
        <f>IF(Soupisky!J111&lt;&gt;"", Soupisky!J111, "")</f>
        <v>M</v>
      </c>
      <c r="D114" s="119" t="str">
        <f>IF(AND(A114&lt;&gt;"", Soupisky!E111 &lt;&gt; ""), Soupisky!E111, "")</f>
        <v>MRS Uherské Hradiště PRESTON</v>
      </c>
      <c r="E114" s="56" t="str">
        <f>IF(ISNA(MATCH($B114,'4k - Výsledková listina'!$D:$D,0)),"",INDEX('4k - Výsledková listina'!$G:$H,MATCH($B114,'4k - Výsledková listina'!$D:$D,0),1))</f>
        <v/>
      </c>
      <c r="F114" s="57" t="str">
        <f>IF(ISNA(MATCH($B114,'4k - Výsledková listina'!$D:$D,0)),"",INDEX('4k - Výsledková listina'!$G:$H,MATCH($B114,'4k - Výsledková listina'!$D:$D,0),2))</f>
        <v/>
      </c>
      <c r="G114" s="56" t="str">
        <f>IF(ISNA(MATCH($B114,'4k - Výsledková listina'!$M:$M,0)),"",INDEX('4k - Výsledková listina'!$P:$Q,MATCH($B114,'4k - Výsledková listina'!$M:$M,0),1))</f>
        <v/>
      </c>
      <c r="H114" s="56" t="str">
        <f>IF(ISNA(MATCH($B114,'4k - Výsledková listina'!$M:$M,0)),"",INDEX('4k - Výsledková listina'!$P:$Q,MATCH($B114,'4k - Výsledková listina'!$M:$M,0),2))</f>
        <v/>
      </c>
      <c r="I114" s="56">
        <f t="shared" si="15"/>
        <v>0</v>
      </c>
      <c r="J114" s="171" t="str">
        <f t="shared" si="16"/>
        <v/>
      </c>
      <c r="K114" s="20" t="str">
        <f t="shared" si="17"/>
        <v/>
      </c>
      <c r="L114" s="58" t="str">
        <f t="shared" si="18"/>
        <v/>
      </c>
      <c r="N114">
        <f t="shared" si="19"/>
        <v>1</v>
      </c>
    </row>
    <row r="115" spans="1:14" x14ac:dyDescent="0.25">
      <c r="A115" s="118">
        <f>IF(Soupisky!H112&lt;&gt;"", Soupisky!H112, "")</f>
        <v>3043</v>
      </c>
      <c r="B115" s="118" t="str">
        <f>IF(Soupisky!I112&lt;&gt;"", Soupisky!I112, "")</f>
        <v>Kopřiva Petr</v>
      </c>
      <c r="C115" s="118" t="str">
        <f>IF(Soupisky!J112&lt;&gt;"", Soupisky!J112, "")</f>
        <v>M</v>
      </c>
      <c r="D115" s="119" t="str">
        <f>IF(AND(A115&lt;&gt;"", Soupisky!E112 &lt;&gt; ""), Soupisky!E112, "")</f>
        <v>MRS Uherské Hradiště PRESTON</v>
      </c>
      <c r="E115" s="56" t="str">
        <f>IF(ISNA(MATCH($B115,'4k - Výsledková listina'!$D:$D,0)),"",INDEX('4k - Výsledková listina'!$G:$H,MATCH($B115,'4k - Výsledková listina'!$D:$D,0),1))</f>
        <v/>
      </c>
      <c r="F115" s="57" t="str">
        <f>IF(ISNA(MATCH($B115,'4k - Výsledková listina'!$D:$D,0)),"",INDEX('4k - Výsledková listina'!$G:$H,MATCH($B115,'4k - Výsledková listina'!$D:$D,0),2))</f>
        <v/>
      </c>
      <c r="G115" s="56" t="str">
        <f>IF(ISNA(MATCH($B115,'4k - Výsledková listina'!$M:$M,0)),"",INDEX('4k - Výsledková listina'!$P:$Q,MATCH($B115,'4k - Výsledková listina'!$M:$M,0),1))</f>
        <v/>
      </c>
      <c r="H115" s="56" t="str">
        <f>IF(ISNA(MATCH($B115,'4k - Výsledková listina'!$M:$M,0)),"",INDEX('4k - Výsledková listina'!$P:$Q,MATCH($B115,'4k - Výsledková listina'!$M:$M,0),2))</f>
        <v/>
      </c>
      <c r="I115" s="56">
        <f t="shared" si="15"/>
        <v>0</v>
      </c>
      <c r="J115" s="171" t="str">
        <f t="shared" si="16"/>
        <v/>
      </c>
      <c r="K115" s="20" t="str">
        <f t="shared" si="17"/>
        <v/>
      </c>
      <c r="L115" s="58" t="str">
        <f t="shared" si="18"/>
        <v/>
      </c>
      <c r="N115">
        <f t="shared" si="19"/>
        <v>1</v>
      </c>
    </row>
    <row r="116" spans="1:14" x14ac:dyDescent="0.25">
      <c r="A116" s="118">
        <f>IF(Soupisky!H113&lt;&gt;"", Soupisky!H113, "")</f>
        <v>62</v>
      </c>
      <c r="B116" s="118" t="str">
        <f>IF(Soupisky!I113&lt;&gt;"", Soupisky!I113, "")</f>
        <v>Ing. Mahr Jiří</v>
      </c>
      <c r="C116" s="118" t="str">
        <f>IF(Soupisky!J113&lt;&gt;"", Soupisky!J113, "")</f>
        <v>M</v>
      </c>
      <c r="D116" s="119" t="str">
        <f>IF(AND(A116&lt;&gt;"", Soupisky!E113 &lt;&gt; ""), Soupisky!E113, "")</f>
        <v>MRS Uherské Hradiště PRESTON</v>
      </c>
      <c r="E116" s="56" t="str">
        <f>IF(ISNA(MATCH($B116,'4k - Výsledková listina'!$D:$D,0)),"",INDEX('4k - Výsledková listina'!$G:$H,MATCH($B116,'4k - Výsledková listina'!$D:$D,0),1))</f>
        <v/>
      </c>
      <c r="F116" s="57" t="str">
        <f>IF(ISNA(MATCH($B116,'4k - Výsledková listina'!$D:$D,0)),"",INDEX('4k - Výsledková listina'!$G:$H,MATCH($B116,'4k - Výsledková listina'!$D:$D,0),2))</f>
        <v/>
      </c>
      <c r="G116" s="56" t="str">
        <f>IF(ISNA(MATCH($B116,'4k - Výsledková listina'!$M:$M,0)),"",INDEX('4k - Výsledková listina'!$P:$Q,MATCH($B116,'4k - Výsledková listina'!$M:$M,0),1))</f>
        <v/>
      </c>
      <c r="H116" s="56" t="str">
        <f>IF(ISNA(MATCH($B116,'4k - Výsledková listina'!$M:$M,0)),"",INDEX('4k - Výsledková listina'!$P:$Q,MATCH($B116,'4k - Výsledková listina'!$M:$M,0),2))</f>
        <v/>
      </c>
      <c r="I116" s="56">
        <f t="shared" si="15"/>
        <v>0</v>
      </c>
      <c r="J116" s="171" t="str">
        <f t="shared" si="16"/>
        <v/>
      </c>
      <c r="K116" s="20" t="str">
        <f t="shared" si="17"/>
        <v/>
      </c>
      <c r="L116" s="58" t="str">
        <f t="shared" si="18"/>
        <v/>
      </c>
      <c r="N116">
        <f t="shared" si="19"/>
        <v>1</v>
      </c>
    </row>
    <row r="117" spans="1:14" x14ac:dyDescent="0.25">
      <c r="A117" s="118">
        <f>IF(Soupisky!H114&lt;&gt;"", Soupisky!H114, "")</f>
        <v>4164</v>
      </c>
      <c r="B117" s="118" t="str">
        <f>IF(Soupisky!I114&lt;&gt;"", Soupisky!I114, "")</f>
        <v>Kobliha Martin</v>
      </c>
      <c r="C117" s="118" t="str">
        <f>IF(Soupisky!J114&lt;&gt;"", Soupisky!J114, "")</f>
        <v>M</v>
      </c>
      <c r="D117" s="119" t="str">
        <f>IF(AND(A117&lt;&gt;"", Soupisky!E114 &lt;&gt; ""), Soupisky!E114, "")</f>
        <v>MRS Uherské Hradiště PRESTON</v>
      </c>
      <c r="E117" s="56" t="str">
        <f>IF(ISNA(MATCH($B117,'4k - Výsledková listina'!$D:$D,0)),"",INDEX('4k - Výsledková listina'!$G:$H,MATCH($B117,'4k - Výsledková listina'!$D:$D,0),1))</f>
        <v/>
      </c>
      <c r="F117" s="57" t="str">
        <f>IF(ISNA(MATCH($B117,'4k - Výsledková listina'!$D:$D,0)),"",INDEX('4k - Výsledková listina'!$G:$H,MATCH($B117,'4k - Výsledková listina'!$D:$D,0),2))</f>
        <v/>
      </c>
      <c r="G117" s="56" t="str">
        <f>IF(ISNA(MATCH($B117,'4k - Výsledková listina'!$M:$M,0)),"",INDEX('4k - Výsledková listina'!$P:$Q,MATCH($B117,'4k - Výsledková listina'!$M:$M,0),1))</f>
        <v/>
      </c>
      <c r="H117" s="56" t="str">
        <f>IF(ISNA(MATCH($B117,'4k - Výsledková listina'!$M:$M,0)),"",INDEX('4k - Výsledková listina'!$P:$Q,MATCH($B117,'4k - Výsledková listina'!$M:$M,0),2))</f>
        <v/>
      </c>
      <c r="I117" s="56">
        <f t="shared" si="15"/>
        <v>0</v>
      </c>
      <c r="J117" s="171" t="str">
        <f t="shared" si="16"/>
        <v/>
      </c>
      <c r="K117" s="20" t="str">
        <f t="shared" si="17"/>
        <v/>
      </c>
      <c r="L117" s="58" t="str">
        <f t="shared" si="18"/>
        <v/>
      </c>
      <c r="N117">
        <f t="shared" si="19"/>
        <v>1</v>
      </c>
    </row>
    <row r="118" spans="1:14" x14ac:dyDescent="0.25">
      <c r="A118" s="118">
        <f>IF(Soupisky!H115&lt;&gt;"", Soupisky!H115, "")</f>
        <v>3450</v>
      </c>
      <c r="B118" s="118" t="str">
        <f>IF(Soupisky!I115&lt;&gt;"", Soupisky!I115, "")</f>
        <v>Olšán Jakub</v>
      </c>
      <c r="C118" s="118" t="str">
        <f>IF(Soupisky!J115&lt;&gt;"", Soupisky!J115, "")</f>
        <v>U25</v>
      </c>
      <c r="D118" s="119" t="str">
        <f>IF(AND(A118&lt;&gt;"", Soupisky!E115 &lt;&gt; ""), Soupisky!E115, "")</f>
        <v>MRS Uherské Hradiště PRESTON</v>
      </c>
      <c r="E118" s="56" t="str">
        <f>IF(ISNA(MATCH($B118,'4k - Výsledková listina'!$D:$D,0)),"",INDEX('4k - Výsledková listina'!$G:$H,MATCH($B118,'4k - Výsledková listina'!$D:$D,0),1))</f>
        <v/>
      </c>
      <c r="F118" s="57" t="str">
        <f>IF(ISNA(MATCH($B118,'4k - Výsledková listina'!$D:$D,0)),"",INDEX('4k - Výsledková listina'!$G:$H,MATCH($B118,'4k - Výsledková listina'!$D:$D,0),2))</f>
        <v/>
      </c>
      <c r="G118" s="56" t="str">
        <f>IF(ISNA(MATCH($B118,'4k - Výsledková listina'!$M:$M,0)),"",INDEX('4k - Výsledková listina'!$P:$Q,MATCH($B118,'4k - Výsledková listina'!$M:$M,0),1))</f>
        <v/>
      </c>
      <c r="H118" s="56" t="str">
        <f>IF(ISNA(MATCH($B118,'4k - Výsledková listina'!$M:$M,0)),"",INDEX('4k - Výsledková listina'!$P:$Q,MATCH($B118,'4k - Výsledková listina'!$M:$M,0),2))</f>
        <v/>
      </c>
      <c r="I118" s="56">
        <f t="shared" si="15"/>
        <v>0</v>
      </c>
      <c r="J118" s="171" t="str">
        <f t="shared" si="16"/>
        <v/>
      </c>
      <c r="K118" s="20" t="str">
        <f t="shared" si="17"/>
        <v/>
      </c>
      <c r="L118" s="58" t="str">
        <f t="shared" si="18"/>
        <v/>
      </c>
      <c r="N118">
        <f t="shared" si="19"/>
        <v>1</v>
      </c>
    </row>
    <row r="119" spans="1:14" x14ac:dyDescent="0.25">
      <c r="A119" s="118">
        <f>IF(Soupisky!H116&lt;&gt;"", Soupisky!H116, "")</f>
        <v>6208</v>
      </c>
      <c r="B119" s="118" t="str">
        <f>IF(Soupisky!I116&lt;&gt;"", Soupisky!I116, "")</f>
        <v>Voda Radek</v>
      </c>
      <c r="C119" s="118" t="str">
        <f>IF(Soupisky!J116&lt;&gt;"", Soupisky!J116, "")</f>
        <v>U25</v>
      </c>
      <c r="D119" s="119" t="str">
        <f>IF(AND(A119&lt;&gt;"", Soupisky!E116 &lt;&gt; ""), Soupisky!E116, "")</f>
        <v>MRS Uherské Hradiště PRESTON</v>
      </c>
      <c r="E119" s="56" t="str">
        <f>IF(ISNA(MATCH($B119,'4k - Výsledková listina'!$D:$D,0)),"",INDEX('4k - Výsledková listina'!$G:$H,MATCH($B119,'4k - Výsledková listina'!$D:$D,0),1))</f>
        <v/>
      </c>
      <c r="F119" s="57" t="str">
        <f>IF(ISNA(MATCH($B119,'4k - Výsledková listina'!$D:$D,0)),"",INDEX('4k - Výsledková listina'!$G:$H,MATCH($B119,'4k - Výsledková listina'!$D:$D,0),2))</f>
        <v/>
      </c>
      <c r="G119" s="56" t="str">
        <f>IF(ISNA(MATCH($B119,'4k - Výsledková listina'!$M:$M,0)),"",INDEX('4k - Výsledková listina'!$P:$Q,MATCH($B119,'4k - Výsledková listina'!$M:$M,0),1))</f>
        <v/>
      </c>
      <c r="H119" s="56" t="str">
        <f>IF(ISNA(MATCH($B119,'4k - Výsledková listina'!$M:$M,0)),"",INDEX('4k - Výsledková listina'!$P:$Q,MATCH($B119,'4k - Výsledková listina'!$M:$M,0),2))</f>
        <v/>
      </c>
      <c r="I119" s="56">
        <f t="shared" si="15"/>
        <v>0</v>
      </c>
      <c r="J119" s="171" t="str">
        <f t="shared" si="16"/>
        <v/>
      </c>
      <c r="K119" s="20" t="str">
        <f t="shared" si="17"/>
        <v/>
      </c>
      <c r="L119" s="58" t="str">
        <f t="shared" si="18"/>
        <v/>
      </c>
      <c r="N119">
        <f t="shared" si="19"/>
        <v>1</v>
      </c>
    </row>
    <row r="120" spans="1:14" x14ac:dyDescent="0.25">
      <c r="A120" s="118">
        <f>IF(Soupisky!H117&lt;&gt;"", Soupisky!H117, "")</f>
        <v>6415</v>
      </c>
      <c r="B120" s="118" t="str">
        <f>IF(Soupisky!I117&lt;&gt;"", Soupisky!I117, "")</f>
        <v>Horňas Milan</v>
      </c>
      <c r="C120" s="118" t="str">
        <f>IF(Soupisky!J117&lt;&gt;"", Soupisky!J117, "")</f>
        <v>U25</v>
      </c>
      <c r="D120" s="119" t="str">
        <f>IF(AND(A120&lt;&gt;"", Soupisky!E117 &lt;&gt; ""), Soupisky!E117, "")</f>
        <v>MRS Uherské Hradiště PRESTON</v>
      </c>
      <c r="E120" s="56" t="str">
        <f>IF(ISNA(MATCH($B120,'4k - Výsledková listina'!$D:$D,0)),"",INDEX('4k - Výsledková listina'!$G:$H,MATCH($B120,'4k - Výsledková listina'!$D:$D,0),1))</f>
        <v/>
      </c>
      <c r="F120" s="57" t="str">
        <f>IF(ISNA(MATCH($B120,'4k - Výsledková listina'!$D:$D,0)),"",INDEX('4k - Výsledková listina'!$G:$H,MATCH($B120,'4k - Výsledková listina'!$D:$D,0),2))</f>
        <v/>
      </c>
      <c r="G120" s="56" t="str">
        <f>IF(ISNA(MATCH($B120,'4k - Výsledková listina'!$M:$M,0)),"",INDEX('4k - Výsledková listina'!$P:$Q,MATCH($B120,'4k - Výsledková listina'!$M:$M,0),1))</f>
        <v/>
      </c>
      <c r="H120" s="56" t="str">
        <f>IF(ISNA(MATCH($B120,'4k - Výsledková listina'!$M:$M,0)),"",INDEX('4k - Výsledková listina'!$P:$Q,MATCH($B120,'4k - Výsledková listina'!$M:$M,0),2))</f>
        <v/>
      </c>
      <c r="I120" s="56">
        <f t="shared" si="15"/>
        <v>0</v>
      </c>
      <c r="J120" s="171" t="str">
        <f t="shared" si="16"/>
        <v/>
      </c>
      <c r="K120" s="20" t="str">
        <f t="shared" si="17"/>
        <v/>
      </c>
      <c r="L120" s="58" t="str">
        <f t="shared" si="18"/>
        <v/>
      </c>
      <c r="N120">
        <f t="shared" si="19"/>
        <v>1</v>
      </c>
    </row>
    <row r="121" spans="1:14" x14ac:dyDescent="0.25">
      <c r="A121" s="118">
        <f>IF(Soupisky!H118&lt;&gt;"", Soupisky!H118, "")</f>
        <v>4071</v>
      </c>
      <c r="B121" s="118" t="str">
        <f>IF(Soupisky!I118&lt;&gt;"", Soupisky!I118, "")</f>
        <v>Ing Sobotka Petr</v>
      </c>
      <c r="C121" s="118" t="str">
        <f>IF(Soupisky!J118&lt;&gt;"", Soupisky!J118, "")</f>
        <v>M</v>
      </c>
      <c r="D121" s="119" t="str">
        <f>IF(AND(A121&lt;&gt;"", Soupisky!E118 &lt;&gt; ""), Soupisky!E118, "")</f>
        <v>MRS Uherské Hradiště PRESTON</v>
      </c>
      <c r="E121" s="56" t="str">
        <f>IF(ISNA(MATCH($B121,'4k - Výsledková listina'!$D:$D,0)),"",INDEX('4k - Výsledková listina'!$G:$H,MATCH($B121,'4k - Výsledková listina'!$D:$D,0),1))</f>
        <v/>
      </c>
      <c r="F121" s="57" t="str">
        <f>IF(ISNA(MATCH($B121,'4k - Výsledková listina'!$D:$D,0)),"",INDEX('4k - Výsledková listina'!$G:$H,MATCH($B121,'4k - Výsledková listina'!$D:$D,0),2))</f>
        <v/>
      </c>
      <c r="G121" s="56" t="str">
        <f>IF(ISNA(MATCH($B121,'4k - Výsledková listina'!$M:$M,0)),"",INDEX('4k - Výsledková listina'!$P:$Q,MATCH($B121,'4k - Výsledková listina'!$M:$M,0),1))</f>
        <v/>
      </c>
      <c r="H121" s="56" t="str">
        <f>IF(ISNA(MATCH($B121,'4k - Výsledková listina'!$M:$M,0)),"",INDEX('4k - Výsledková listina'!$P:$Q,MATCH($B121,'4k - Výsledková listina'!$M:$M,0),2))</f>
        <v/>
      </c>
      <c r="I121" s="56">
        <f t="shared" si="15"/>
        <v>0</v>
      </c>
      <c r="J121" s="171" t="str">
        <f t="shared" si="16"/>
        <v/>
      </c>
      <c r="K121" s="20" t="str">
        <f t="shared" si="17"/>
        <v/>
      </c>
      <c r="L121" s="58" t="str">
        <f t="shared" si="18"/>
        <v/>
      </c>
      <c r="N121">
        <f t="shared" si="19"/>
        <v>1</v>
      </c>
    </row>
    <row r="122" spans="1:14" x14ac:dyDescent="0.25">
      <c r="A122" s="118" t="str">
        <f>IF(Soupisky!H119&lt;&gt;"", Soupisky!H119, "")</f>
        <v/>
      </c>
      <c r="B122" s="118" t="str">
        <f>IF(Soupisky!I119&lt;&gt;"", Soupisky!I119, "")</f>
        <v/>
      </c>
      <c r="C122" s="118" t="str">
        <f>IF(Soupisky!J119&lt;&gt;"", Soupisky!J119, "")</f>
        <v/>
      </c>
      <c r="D122" s="119" t="str">
        <f>IF(AND(A122&lt;&gt;"", Soupisky!E119 &lt;&gt; ""), Soupisky!E119, "")</f>
        <v/>
      </c>
      <c r="E122" s="56" t="str">
        <f>IF(ISNA(MATCH($B122,'4k - Výsledková listina'!$D:$D,0)),"",INDEX('4k - Výsledková listina'!$G:$H,MATCH($B122,'4k - Výsledková listina'!$D:$D,0),1))</f>
        <v/>
      </c>
      <c r="F122" s="57" t="str">
        <f>IF(ISNA(MATCH($B122,'4k - Výsledková listina'!$D:$D,0)),"",INDEX('4k - Výsledková listina'!$G:$H,MATCH($B122,'4k - Výsledková listina'!$D:$D,0),2))</f>
        <v/>
      </c>
      <c r="G122" s="56" t="str">
        <f>IF(ISNA(MATCH($B122,'4k - Výsledková listina'!$M:$M,0)),"",INDEX('4k - Výsledková listina'!$P:$Q,MATCH($B122,'4k - Výsledková listina'!$M:$M,0),1))</f>
        <v/>
      </c>
      <c r="H122" s="56" t="str">
        <f>IF(ISNA(MATCH($B122,'4k - Výsledková listina'!$M:$M,0)),"",INDEX('4k - Výsledková listina'!$P:$Q,MATCH($B122,'4k - Výsledková listina'!$M:$M,0),2))</f>
        <v/>
      </c>
      <c r="I122" s="56" t="str">
        <f t="shared" si="15"/>
        <v/>
      </c>
      <c r="J122" s="171" t="str">
        <f t="shared" si="16"/>
        <v/>
      </c>
      <c r="K122" s="20" t="str">
        <f t="shared" si="17"/>
        <v/>
      </c>
      <c r="L122" s="58" t="str">
        <f t="shared" si="18"/>
        <v/>
      </c>
      <c r="N122">
        <f t="shared" si="19"/>
        <v>0</v>
      </c>
    </row>
    <row r="123" spans="1:14" x14ac:dyDescent="0.25">
      <c r="A123" s="118">
        <f>IF(Soupisky!H120&lt;&gt;"", Soupisky!H120, "")</f>
        <v>79</v>
      </c>
      <c r="B123" s="118" t="str">
        <f>IF(Soupisky!I120&lt;&gt;"", Soupisky!I120, "")</f>
        <v>Maštera Vojtěch</v>
      </c>
      <c r="C123" s="118" t="str">
        <f>IF(Soupisky!J120&lt;&gt;"", Soupisky!J120, "")</f>
        <v>M</v>
      </c>
      <c r="D123" s="119" t="str">
        <f>IF(AND(A123&lt;&gt;"", Soupisky!E120 &lt;&gt; ""), Soupisky!E120, "")</f>
        <v>MO ČRS Jindřichův Hradec AWAS DRENNAN</v>
      </c>
      <c r="E123" s="56" t="str">
        <f>IF(ISNA(MATCH($B123,'4k - Výsledková listina'!$D:$D,0)),"",INDEX('4k - Výsledková listina'!$G:$H,MATCH($B123,'4k - Výsledková listina'!$D:$D,0),1))</f>
        <v/>
      </c>
      <c r="F123" s="57" t="str">
        <f>IF(ISNA(MATCH($B123,'4k - Výsledková listina'!$D:$D,0)),"",INDEX('4k - Výsledková listina'!$G:$H,MATCH($B123,'4k - Výsledková listina'!$D:$D,0),2))</f>
        <v/>
      </c>
      <c r="G123" s="56" t="str">
        <f>IF(ISNA(MATCH($B123,'4k - Výsledková listina'!$M:$M,0)),"",INDEX('4k - Výsledková listina'!$P:$Q,MATCH($B123,'4k - Výsledková listina'!$M:$M,0),1))</f>
        <v/>
      </c>
      <c r="H123" s="56" t="str">
        <f>IF(ISNA(MATCH($B123,'4k - Výsledková listina'!$M:$M,0)),"",INDEX('4k - Výsledková listina'!$P:$Q,MATCH($B123,'4k - Výsledková listina'!$M:$M,0),2))</f>
        <v/>
      </c>
      <c r="I123" s="56">
        <f t="shared" si="15"/>
        <v>0</v>
      </c>
      <c r="J123" s="171" t="str">
        <f t="shared" si="16"/>
        <v/>
      </c>
      <c r="K123" s="20" t="str">
        <f t="shared" si="17"/>
        <v/>
      </c>
      <c r="L123" s="58" t="str">
        <f t="shared" si="18"/>
        <v/>
      </c>
      <c r="N123">
        <f t="shared" si="19"/>
        <v>1</v>
      </c>
    </row>
    <row r="124" spans="1:14" x14ac:dyDescent="0.25">
      <c r="A124" s="118">
        <f>IF(Soupisky!H121&lt;&gt;"", Soupisky!H121, "")</f>
        <v>5514</v>
      </c>
      <c r="B124" s="118" t="str">
        <f>IF(Soupisky!I121&lt;&gt;"", Soupisky!I121, "")</f>
        <v>TOMEČEK Michal</v>
      </c>
      <c r="C124" s="118" t="str">
        <f>IF(Soupisky!J121&lt;&gt;"", Soupisky!J121, "")</f>
        <v>M</v>
      </c>
      <c r="D124" s="119" t="str">
        <f>IF(AND(A124&lt;&gt;"", Soupisky!E121 &lt;&gt; ""), Soupisky!E121, "")</f>
        <v>MO ČRS Jindřichův Hradec AWAS DRENNAN</v>
      </c>
      <c r="E124" s="56" t="str">
        <f>IF(ISNA(MATCH($B124,'4k - Výsledková listina'!$D:$D,0)),"",INDEX('4k - Výsledková listina'!$G:$H,MATCH($B124,'4k - Výsledková listina'!$D:$D,0),1))</f>
        <v/>
      </c>
      <c r="F124" s="57" t="str">
        <f>IF(ISNA(MATCH($B124,'4k - Výsledková listina'!$D:$D,0)),"",INDEX('4k - Výsledková listina'!$G:$H,MATCH($B124,'4k - Výsledková listina'!$D:$D,0),2))</f>
        <v/>
      </c>
      <c r="G124" s="56" t="str">
        <f>IF(ISNA(MATCH($B124,'4k - Výsledková listina'!$M:$M,0)),"",INDEX('4k - Výsledková listina'!$P:$Q,MATCH($B124,'4k - Výsledková listina'!$M:$M,0),1))</f>
        <v/>
      </c>
      <c r="H124" s="56" t="str">
        <f>IF(ISNA(MATCH($B124,'4k - Výsledková listina'!$M:$M,0)),"",INDEX('4k - Výsledková listina'!$P:$Q,MATCH($B124,'4k - Výsledková listina'!$M:$M,0),2))</f>
        <v/>
      </c>
      <c r="I124" s="56">
        <f t="shared" si="15"/>
        <v>0</v>
      </c>
      <c r="J124" s="171" t="str">
        <f t="shared" si="16"/>
        <v/>
      </c>
      <c r="K124" s="20" t="str">
        <f t="shared" si="17"/>
        <v/>
      </c>
      <c r="L124" s="58" t="str">
        <f t="shared" si="18"/>
        <v/>
      </c>
      <c r="N124">
        <f t="shared" si="19"/>
        <v>1</v>
      </c>
    </row>
    <row r="125" spans="1:14" x14ac:dyDescent="0.25">
      <c r="A125" s="118">
        <f>IF(Soupisky!H122&lt;&gt;"", Soupisky!H122, "")</f>
        <v>2651</v>
      </c>
      <c r="B125" s="118" t="str">
        <f>IF(Soupisky!I122&lt;&gt;"", Soupisky!I122, "")</f>
        <v>Ing. Jura Martin</v>
      </c>
      <c r="C125" s="118" t="str">
        <f>IF(Soupisky!J122&lt;&gt;"", Soupisky!J122, "")</f>
        <v>M</v>
      </c>
      <c r="D125" s="119" t="str">
        <f>IF(AND(A125&lt;&gt;"", Soupisky!E122 &lt;&gt; ""), Soupisky!E122, "")</f>
        <v>MO ČRS Jindřichův Hradec AWAS DRENNAN</v>
      </c>
      <c r="E125" s="56" t="str">
        <f>IF(ISNA(MATCH($B125,'4k - Výsledková listina'!$D:$D,0)),"",INDEX('4k - Výsledková listina'!$G:$H,MATCH($B125,'4k - Výsledková listina'!$D:$D,0),1))</f>
        <v/>
      </c>
      <c r="F125" s="57" t="str">
        <f>IF(ISNA(MATCH($B125,'4k - Výsledková listina'!$D:$D,0)),"",INDEX('4k - Výsledková listina'!$G:$H,MATCH($B125,'4k - Výsledková listina'!$D:$D,0),2))</f>
        <v/>
      </c>
      <c r="G125" s="56" t="str">
        <f>IF(ISNA(MATCH($B125,'4k - Výsledková listina'!$M:$M,0)),"",INDEX('4k - Výsledková listina'!$P:$Q,MATCH($B125,'4k - Výsledková listina'!$M:$M,0),1))</f>
        <v/>
      </c>
      <c r="H125" s="56" t="str">
        <f>IF(ISNA(MATCH($B125,'4k - Výsledková listina'!$M:$M,0)),"",INDEX('4k - Výsledková listina'!$P:$Q,MATCH($B125,'4k - Výsledková listina'!$M:$M,0),2))</f>
        <v/>
      </c>
      <c r="I125" s="56">
        <f t="shared" si="15"/>
        <v>0</v>
      </c>
      <c r="J125" s="171" t="str">
        <f t="shared" si="16"/>
        <v/>
      </c>
      <c r="K125" s="20" t="str">
        <f t="shared" si="17"/>
        <v/>
      </c>
      <c r="L125" s="58" t="str">
        <f t="shared" si="18"/>
        <v/>
      </c>
      <c r="N125">
        <f t="shared" si="19"/>
        <v>1</v>
      </c>
    </row>
    <row r="126" spans="1:14" x14ac:dyDescent="0.25">
      <c r="A126" s="118">
        <f>IF(Soupisky!H123&lt;&gt;"", Soupisky!H123, "")</f>
        <v>4077</v>
      </c>
      <c r="B126" s="118" t="str">
        <f>IF(Soupisky!I123&lt;&gt;"", Soupisky!I123, "")</f>
        <v>Doležal Lambert</v>
      </c>
      <c r="C126" s="118" t="str">
        <f>IF(Soupisky!J123&lt;&gt;"", Soupisky!J123, "")</f>
        <v>M</v>
      </c>
      <c r="D126" s="119" t="str">
        <f>IF(AND(A126&lt;&gt;"", Soupisky!E123 &lt;&gt; ""), Soupisky!E123, "")</f>
        <v>MO ČRS Jindřichův Hradec AWAS DRENNAN</v>
      </c>
      <c r="E126" s="56" t="str">
        <f>IF(ISNA(MATCH($B126,'4k - Výsledková listina'!$D:$D,0)),"",INDEX('4k - Výsledková listina'!$G:$H,MATCH($B126,'4k - Výsledková listina'!$D:$D,0),1))</f>
        <v/>
      </c>
      <c r="F126" s="57" t="str">
        <f>IF(ISNA(MATCH($B126,'4k - Výsledková listina'!$D:$D,0)),"",INDEX('4k - Výsledková listina'!$G:$H,MATCH($B126,'4k - Výsledková listina'!$D:$D,0),2))</f>
        <v/>
      </c>
      <c r="G126" s="56" t="str">
        <f>IF(ISNA(MATCH($B126,'4k - Výsledková listina'!$M:$M,0)),"",INDEX('4k - Výsledková listina'!$P:$Q,MATCH($B126,'4k - Výsledková listina'!$M:$M,0),1))</f>
        <v/>
      </c>
      <c r="H126" s="56" t="str">
        <f>IF(ISNA(MATCH($B126,'4k - Výsledková listina'!$M:$M,0)),"",INDEX('4k - Výsledková listina'!$P:$Q,MATCH($B126,'4k - Výsledková listina'!$M:$M,0),2))</f>
        <v/>
      </c>
      <c r="I126" s="56">
        <f t="shared" si="15"/>
        <v>0</v>
      </c>
      <c r="J126" s="171" t="str">
        <f t="shared" si="16"/>
        <v/>
      </c>
      <c r="K126" s="20" t="str">
        <f t="shared" si="17"/>
        <v/>
      </c>
      <c r="L126" s="58" t="str">
        <f t="shared" si="18"/>
        <v/>
      </c>
      <c r="N126">
        <f t="shared" si="19"/>
        <v>1</v>
      </c>
    </row>
    <row r="127" spans="1:14" x14ac:dyDescent="0.25">
      <c r="A127" s="118">
        <f>IF(Soupisky!H124&lt;&gt;"", Soupisky!H124, "")</f>
        <v>3063</v>
      </c>
      <c r="B127" s="118" t="str">
        <f>IF(Soupisky!I124&lt;&gt;"", Soupisky!I124, "")</f>
        <v>Polovic Ladislav</v>
      </c>
      <c r="C127" s="118" t="str">
        <f>IF(Soupisky!J124&lt;&gt;"", Soupisky!J124, "")</f>
        <v>M</v>
      </c>
      <c r="D127" s="119" t="str">
        <f>IF(AND(A127&lt;&gt;"", Soupisky!E124 &lt;&gt; ""), Soupisky!E124, "")</f>
        <v>MO ČRS Jindřichův Hradec AWAS DRENNAN</v>
      </c>
      <c r="E127" s="56" t="str">
        <f>IF(ISNA(MATCH($B127,'4k - Výsledková listina'!$D:$D,0)),"",INDEX('4k - Výsledková listina'!$G:$H,MATCH($B127,'4k - Výsledková listina'!$D:$D,0),1))</f>
        <v/>
      </c>
      <c r="F127" s="57" t="str">
        <f>IF(ISNA(MATCH($B127,'4k - Výsledková listina'!$D:$D,0)),"",INDEX('4k - Výsledková listina'!$G:$H,MATCH($B127,'4k - Výsledková listina'!$D:$D,0),2))</f>
        <v/>
      </c>
      <c r="G127" s="56" t="str">
        <f>IF(ISNA(MATCH($B127,'4k - Výsledková listina'!$M:$M,0)),"",INDEX('4k - Výsledková listina'!$P:$Q,MATCH($B127,'4k - Výsledková listina'!$M:$M,0),1))</f>
        <v/>
      </c>
      <c r="H127" s="56" t="str">
        <f>IF(ISNA(MATCH($B127,'4k - Výsledková listina'!$M:$M,0)),"",INDEX('4k - Výsledková listina'!$P:$Q,MATCH($B127,'4k - Výsledková listina'!$M:$M,0),2))</f>
        <v/>
      </c>
      <c r="I127" s="56">
        <f t="shared" si="15"/>
        <v>0</v>
      </c>
      <c r="J127" s="171" t="str">
        <f t="shared" si="16"/>
        <v/>
      </c>
      <c r="K127" s="20" t="str">
        <f t="shared" si="17"/>
        <v/>
      </c>
      <c r="L127" s="58" t="str">
        <f t="shared" si="18"/>
        <v/>
      </c>
      <c r="N127">
        <f t="shared" si="19"/>
        <v>1</v>
      </c>
    </row>
    <row r="128" spans="1:14" x14ac:dyDescent="0.25">
      <c r="A128" s="118">
        <f>IF(Soupisky!H125&lt;&gt;"", Soupisky!H125, "")</f>
        <v>2</v>
      </c>
      <c r="B128" s="118" t="str">
        <f>IF(Soupisky!I125&lt;&gt;"", Soupisky!I125, "")</f>
        <v>Ing. Heidenreich Jan</v>
      </c>
      <c r="C128" s="118" t="str">
        <f>IF(Soupisky!J125&lt;&gt;"", Soupisky!J125, "")</f>
        <v>M</v>
      </c>
      <c r="D128" s="119" t="str">
        <f>IF(AND(A128&lt;&gt;"", Soupisky!E125 &lt;&gt; ""), Soupisky!E125, "")</f>
        <v>MO ČRS Jindřichův Hradec AWAS DRENNAN</v>
      </c>
      <c r="E128" s="56" t="str">
        <f>IF(ISNA(MATCH($B128,'4k - Výsledková listina'!$D:$D,0)),"",INDEX('4k - Výsledková listina'!$G:$H,MATCH($B128,'4k - Výsledková listina'!$D:$D,0),1))</f>
        <v/>
      </c>
      <c r="F128" s="57" t="str">
        <f>IF(ISNA(MATCH($B128,'4k - Výsledková listina'!$D:$D,0)),"",INDEX('4k - Výsledková listina'!$G:$H,MATCH($B128,'4k - Výsledková listina'!$D:$D,0),2))</f>
        <v/>
      </c>
      <c r="G128" s="56" t="str">
        <f>IF(ISNA(MATCH($B128,'4k - Výsledková listina'!$M:$M,0)),"",INDEX('4k - Výsledková listina'!$P:$Q,MATCH($B128,'4k - Výsledková listina'!$M:$M,0),1))</f>
        <v/>
      </c>
      <c r="H128" s="56" t="str">
        <f>IF(ISNA(MATCH($B128,'4k - Výsledková listina'!$M:$M,0)),"",INDEX('4k - Výsledková listina'!$P:$Q,MATCH($B128,'4k - Výsledková listina'!$M:$M,0),2))</f>
        <v/>
      </c>
      <c r="I128" s="56">
        <f t="shared" si="15"/>
        <v>0</v>
      </c>
      <c r="J128" s="171" t="str">
        <f t="shared" si="16"/>
        <v/>
      </c>
      <c r="K128" s="20" t="str">
        <f t="shared" si="17"/>
        <v/>
      </c>
      <c r="L128" s="58" t="str">
        <f t="shared" si="18"/>
        <v/>
      </c>
      <c r="N128">
        <f t="shared" si="19"/>
        <v>1</v>
      </c>
    </row>
    <row r="129" spans="1:14" x14ac:dyDescent="0.25">
      <c r="A129" s="118" t="str">
        <f>IF(Soupisky!H126&lt;&gt;"", Soupisky!H126, "")</f>
        <v/>
      </c>
      <c r="B129" s="118" t="str">
        <f>IF(Soupisky!I126&lt;&gt;"", Soupisky!I126, "")</f>
        <v/>
      </c>
      <c r="C129" s="118" t="str">
        <f>IF(Soupisky!J126&lt;&gt;"", Soupisky!J126, "")</f>
        <v/>
      </c>
      <c r="D129" s="119" t="str">
        <f>IF(AND(A129&lt;&gt;"", Soupisky!E126 &lt;&gt; ""), Soupisky!E126, "")</f>
        <v/>
      </c>
      <c r="E129" s="56" t="str">
        <f>IF(ISNA(MATCH($B129,'4k - Výsledková listina'!$D:$D,0)),"",INDEX('4k - Výsledková listina'!$G:$H,MATCH($B129,'4k - Výsledková listina'!$D:$D,0),1))</f>
        <v/>
      </c>
      <c r="F129" s="57" t="str">
        <f>IF(ISNA(MATCH($B129,'4k - Výsledková listina'!$D:$D,0)),"",INDEX('4k - Výsledková listina'!$G:$H,MATCH($B129,'4k - Výsledková listina'!$D:$D,0),2))</f>
        <v/>
      </c>
      <c r="G129" s="56" t="str">
        <f>IF(ISNA(MATCH($B129,'4k - Výsledková listina'!$M:$M,0)),"",INDEX('4k - Výsledková listina'!$P:$Q,MATCH($B129,'4k - Výsledková listina'!$M:$M,0),1))</f>
        <v/>
      </c>
      <c r="H129" s="56" t="str">
        <f>IF(ISNA(MATCH($B129,'4k - Výsledková listina'!$M:$M,0)),"",INDEX('4k - Výsledková listina'!$P:$Q,MATCH($B129,'4k - Výsledková listina'!$M:$M,0),2))</f>
        <v/>
      </c>
      <c r="I129" s="56" t="str">
        <f t="shared" si="15"/>
        <v/>
      </c>
      <c r="J129" s="171" t="str">
        <f t="shared" si="16"/>
        <v/>
      </c>
      <c r="K129" s="20" t="str">
        <f t="shared" si="17"/>
        <v/>
      </c>
      <c r="L129" s="58" t="str">
        <f t="shared" si="18"/>
        <v/>
      </c>
      <c r="N129">
        <f t="shared" si="19"/>
        <v>0</v>
      </c>
    </row>
    <row r="130" spans="1:14" x14ac:dyDescent="0.25">
      <c r="A130" s="118" t="str">
        <f>IF(Soupisky!H127&lt;&gt;"", Soupisky!H127, "")</f>
        <v/>
      </c>
      <c r="B130" s="118" t="str">
        <f>IF(Soupisky!I127&lt;&gt;"", Soupisky!I127, "")</f>
        <v/>
      </c>
      <c r="C130" s="118" t="str">
        <f>IF(Soupisky!J127&lt;&gt;"", Soupisky!J127, "")</f>
        <v/>
      </c>
      <c r="D130" s="119" t="str">
        <f>IF(AND(A130&lt;&gt;"", Soupisky!E127 &lt;&gt; ""), Soupisky!E127, "")</f>
        <v/>
      </c>
      <c r="E130" s="56" t="str">
        <f>IF(ISNA(MATCH($B130,'4k - Výsledková listina'!$D:$D,0)),"",INDEX('4k - Výsledková listina'!$G:$H,MATCH($B130,'4k - Výsledková listina'!$D:$D,0),1))</f>
        <v/>
      </c>
      <c r="F130" s="57" t="str">
        <f>IF(ISNA(MATCH($B130,'4k - Výsledková listina'!$D:$D,0)),"",INDEX('4k - Výsledková listina'!$G:$H,MATCH($B130,'4k - Výsledková listina'!$D:$D,0),2))</f>
        <v/>
      </c>
      <c r="G130" s="56" t="str">
        <f>IF(ISNA(MATCH($B130,'4k - Výsledková listina'!$M:$M,0)),"",INDEX('4k - Výsledková listina'!$P:$Q,MATCH($B130,'4k - Výsledková listina'!$M:$M,0),1))</f>
        <v/>
      </c>
      <c r="H130" s="56" t="str">
        <f>IF(ISNA(MATCH($B130,'4k - Výsledková listina'!$M:$M,0)),"",INDEX('4k - Výsledková listina'!$P:$Q,MATCH($B130,'4k - Výsledková listina'!$M:$M,0),2))</f>
        <v/>
      </c>
      <c r="I130" s="56" t="str">
        <f t="shared" si="15"/>
        <v/>
      </c>
      <c r="J130" s="171" t="str">
        <f t="shared" si="16"/>
        <v/>
      </c>
      <c r="K130" s="20" t="str">
        <f t="shared" si="17"/>
        <v/>
      </c>
      <c r="L130" s="58" t="str">
        <f t="shared" si="18"/>
        <v/>
      </c>
      <c r="N130">
        <f t="shared" si="19"/>
        <v>0</v>
      </c>
    </row>
    <row r="131" spans="1:14" x14ac:dyDescent="0.25">
      <c r="A131" s="118" t="str">
        <f>IF(Soupisky!H128&lt;&gt;"", Soupisky!H128, "")</f>
        <v/>
      </c>
      <c r="B131" s="118" t="str">
        <f>IF(Soupisky!I128&lt;&gt;"", Soupisky!I128, "")</f>
        <v/>
      </c>
      <c r="C131" s="118" t="str">
        <f>IF(Soupisky!J128&lt;&gt;"", Soupisky!J128, "")</f>
        <v/>
      </c>
      <c r="D131" s="119" t="str">
        <f>IF(AND(A131&lt;&gt;"", Soupisky!E128 &lt;&gt; ""), Soupisky!E128, "")</f>
        <v/>
      </c>
      <c r="E131" s="56" t="str">
        <f>IF(ISNA(MATCH($B131,'4k - Výsledková listina'!$D:$D,0)),"",INDEX('4k - Výsledková listina'!$G:$H,MATCH($B131,'4k - Výsledková listina'!$D:$D,0),1))</f>
        <v/>
      </c>
      <c r="F131" s="57" t="str">
        <f>IF(ISNA(MATCH($B131,'4k - Výsledková listina'!$D:$D,0)),"",INDEX('4k - Výsledková listina'!$G:$H,MATCH($B131,'4k - Výsledková listina'!$D:$D,0),2))</f>
        <v/>
      </c>
      <c r="G131" s="56" t="str">
        <f>IF(ISNA(MATCH($B131,'4k - Výsledková listina'!$M:$M,0)),"",INDEX('4k - Výsledková listina'!$P:$Q,MATCH($B131,'4k - Výsledková listina'!$M:$M,0),1))</f>
        <v/>
      </c>
      <c r="H131" s="56" t="str">
        <f>IF(ISNA(MATCH($B131,'4k - Výsledková listina'!$M:$M,0)),"",INDEX('4k - Výsledková listina'!$P:$Q,MATCH($B131,'4k - Výsledková listina'!$M:$M,0),2))</f>
        <v/>
      </c>
      <c r="I131" s="56" t="str">
        <f t="shared" si="15"/>
        <v/>
      </c>
      <c r="J131" s="171" t="str">
        <f t="shared" si="16"/>
        <v/>
      </c>
      <c r="K131" s="20" t="str">
        <f t="shared" si="17"/>
        <v/>
      </c>
      <c r="L131" s="58" t="str">
        <f t="shared" si="18"/>
        <v/>
      </c>
      <c r="N131">
        <f t="shared" si="19"/>
        <v>0</v>
      </c>
    </row>
    <row r="132" spans="1:14" x14ac:dyDescent="0.25">
      <c r="A132" s="118" t="str">
        <f>IF(Soupisky!H129&lt;&gt;"", Soupisky!H129, "")</f>
        <v/>
      </c>
      <c r="B132" s="118" t="str">
        <f>IF(Soupisky!I129&lt;&gt;"", Soupisky!I129, "")</f>
        <v/>
      </c>
      <c r="C132" s="118" t="str">
        <f>IF(Soupisky!J129&lt;&gt;"", Soupisky!J129, "")</f>
        <v/>
      </c>
      <c r="D132" s="119" t="str">
        <f>IF(AND(A132&lt;&gt;"", Soupisky!E129 &lt;&gt; ""), Soupisky!E129, "")</f>
        <v/>
      </c>
      <c r="E132" s="56" t="str">
        <f>IF(ISNA(MATCH($B132,'4k - Výsledková listina'!$D:$D,0)),"",INDEX('4k - Výsledková listina'!$G:$H,MATCH($B132,'4k - Výsledková listina'!$D:$D,0),1))</f>
        <v/>
      </c>
      <c r="F132" s="57" t="str">
        <f>IF(ISNA(MATCH($B132,'4k - Výsledková listina'!$D:$D,0)),"",INDEX('4k - Výsledková listina'!$G:$H,MATCH($B132,'4k - Výsledková listina'!$D:$D,0),2))</f>
        <v/>
      </c>
      <c r="G132" s="56" t="str">
        <f>IF(ISNA(MATCH($B132,'4k - Výsledková listina'!$M:$M,0)),"",INDEX('4k - Výsledková listina'!$P:$Q,MATCH($B132,'4k - Výsledková listina'!$M:$M,0),1))</f>
        <v/>
      </c>
      <c r="H132" s="56" t="str">
        <f>IF(ISNA(MATCH($B132,'4k - Výsledková listina'!$M:$M,0)),"",INDEX('4k - Výsledková listina'!$P:$Q,MATCH($B132,'4k - Výsledková listina'!$M:$M,0),2))</f>
        <v/>
      </c>
      <c r="I132" s="56" t="str">
        <f t="shared" si="15"/>
        <v/>
      </c>
      <c r="J132" s="171" t="str">
        <f t="shared" si="16"/>
        <v/>
      </c>
      <c r="K132" s="20" t="str">
        <f t="shared" si="17"/>
        <v/>
      </c>
      <c r="L132" s="58" t="str">
        <f t="shared" si="18"/>
        <v/>
      </c>
      <c r="N132">
        <f t="shared" si="19"/>
        <v>0</v>
      </c>
    </row>
    <row r="133" spans="1:14" x14ac:dyDescent="0.25">
      <c r="A133" s="118" t="str">
        <f>IF(Soupisky!H130&lt;&gt;"", Soupisky!H130, "")</f>
        <v/>
      </c>
      <c r="B133" s="118" t="str">
        <f>IF(Soupisky!I130&lt;&gt;"", Soupisky!I130, "")</f>
        <v/>
      </c>
      <c r="C133" s="118" t="str">
        <f>IF(Soupisky!J130&lt;&gt;"", Soupisky!J130, "")</f>
        <v/>
      </c>
      <c r="D133" s="119" t="str">
        <f>IF(AND(A133&lt;&gt;"", Soupisky!E130 &lt;&gt; ""), Soupisky!E130, "")</f>
        <v/>
      </c>
      <c r="E133" s="56" t="str">
        <f>IF(ISNA(MATCH($B133,'4k - Výsledková listina'!$D:$D,0)),"",INDEX('4k - Výsledková listina'!$G:$H,MATCH($B133,'4k - Výsledková listina'!$D:$D,0),1))</f>
        <v/>
      </c>
      <c r="F133" s="57" t="str">
        <f>IF(ISNA(MATCH($B133,'4k - Výsledková listina'!$D:$D,0)),"",INDEX('4k - Výsledková listina'!$G:$H,MATCH($B133,'4k - Výsledková listina'!$D:$D,0),2))</f>
        <v/>
      </c>
      <c r="G133" s="56" t="str">
        <f>IF(ISNA(MATCH($B133,'4k - Výsledková listina'!$M:$M,0)),"",INDEX('4k - Výsledková listina'!$P:$Q,MATCH($B133,'4k - Výsledková listina'!$M:$M,0),1))</f>
        <v/>
      </c>
      <c r="H133" s="56" t="str">
        <f>IF(ISNA(MATCH($B133,'4k - Výsledková listina'!$M:$M,0)),"",INDEX('4k - Výsledková listina'!$P:$Q,MATCH($B133,'4k - Výsledková listina'!$M:$M,0),2))</f>
        <v/>
      </c>
      <c r="I133" s="56" t="str">
        <f t="shared" si="15"/>
        <v/>
      </c>
      <c r="J133" s="171" t="str">
        <f t="shared" si="16"/>
        <v/>
      </c>
      <c r="K133" s="20" t="str">
        <f t="shared" si="17"/>
        <v/>
      </c>
      <c r="L133" s="58" t="str">
        <f t="shared" si="18"/>
        <v/>
      </c>
      <c r="N133">
        <f t="shared" si="19"/>
        <v>0</v>
      </c>
    </row>
    <row r="134" spans="1:14" x14ac:dyDescent="0.25">
      <c r="A134" s="118" t="str">
        <f>IF(Soupisky!H131&lt;&gt;"", Soupisky!H131, "")</f>
        <v/>
      </c>
      <c r="B134" s="118" t="str">
        <f>IF(Soupisky!I131&lt;&gt;"", Soupisky!I131, "")</f>
        <v/>
      </c>
      <c r="C134" s="118" t="str">
        <f>IF(Soupisky!J131&lt;&gt;"", Soupisky!J131, "")</f>
        <v/>
      </c>
      <c r="D134" s="119" t="str">
        <f>IF(AND(A134&lt;&gt;"", Soupisky!E131 &lt;&gt; ""), Soupisky!E131, "")</f>
        <v/>
      </c>
      <c r="E134" s="56" t="str">
        <f>IF(ISNA(MATCH($B134,'4k - Výsledková listina'!$D:$D,0)),"",INDEX('4k - Výsledková listina'!$G:$H,MATCH($B134,'4k - Výsledková listina'!$D:$D,0),1))</f>
        <v/>
      </c>
      <c r="F134" s="57" t="str">
        <f>IF(ISNA(MATCH($B134,'4k - Výsledková listina'!$D:$D,0)),"",INDEX('4k - Výsledková listina'!$G:$H,MATCH($B134,'4k - Výsledková listina'!$D:$D,0),2))</f>
        <v/>
      </c>
      <c r="G134" s="56" t="str">
        <f>IF(ISNA(MATCH($B134,'4k - Výsledková listina'!$M:$M,0)),"",INDEX('4k - Výsledková listina'!$P:$Q,MATCH($B134,'4k - Výsledková listina'!$M:$M,0),1))</f>
        <v/>
      </c>
      <c r="H134" s="56" t="str">
        <f>IF(ISNA(MATCH($B134,'4k - Výsledková listina'!$M:$M,0)),"",INDEX('4k - Výsledková listina'!$P:$Q,MATCH($B134,'4k - Výsledková listina'!$M:$M,0),2))</f>
        <v/>
      </c>
      <c r="I134" s="56" t="str">
        <f t="shared" ref="I134:I161" si="20">IF(B134="","",COUNT(F134,H134))</f>
        <v/>
      </c>
      <c r="J134" s="171" t="str">
        <f t="shared" ref="J134:J161" si="21">IF(OR($I134=0, $I134=""),"",SUM(E134,G134))</f>
        <v/>
      </c>
      <c r="K134" s="20" t="str">
        <f t="shared" ref="K134:K161" si="22">IF(OR($I134=0, $I134=""),"",SUM(F134,H134))</f>
        <v/>
      </c>
      <c r="L134" s="58" t="str">
        <f t="shared" ref="L134:L161" si="23">IF(OR($I134=0, $I134=""), "",IF(ISTEXT(L133),1,L133+1))</f>
        <v/>
      </c>
      <c r="N134">
        <f t="shared" ref="N134:N161" si="24">IF(AND(A134&lt;&gt;"",A134&lt;&gt;0), 1, 0)</f>
        <v>0</v>
      </c>
    </row>
    <row r="135" spans="1:14" x14ac:dyDescent="0.25">
      <c r="A135" s="118" t="str">
        <f>IF(Soupisky!H132&lt;&gt;"", Soupisky!H132, "")</f>
        <v/>
      </c>
      <c r="B135" s="118" t="str">
        <f>IF(Soupisky!I132&lt;&gt;"", Soupisky!I132, "")</f>
        <v/>
      </c>
      <c r="C135" s="118" t="str">
        <f>IF(Soupisky!J132&lt;&gt;"", Soupisky!J132, "")</f>
        <v/>
      </c>
      <c r="D135" s="119" t="str">
        <f>IF(AND(A135&lt;&gt;"", Soupisky!E132 &lt;&gt; ""), Soupisky!E132, "")</f>
        <v/>
      </c>
      <c r="E135" s="56" t="str">
        <f>IF(ISNA(MATCH($B135,'4k - Výsledková listina'!$D:$D,0)),"",INDEX('4k - Výsledková listina'!$G:$H,MATCH($B135,'4k - Výsledková listina'!$D:$D,0),1))</f>
        <v/>
      </c>
      <c r="F135" s="57" t="str">
        <f>IF(ISNA(MATCH($B135,'4k - Výsledková listina'!$D:$D,0)),"",INDEX('4k - Výsledková listina'!$G:$H,MATCH($B135,'4k - Výsledková listina'!$D:$D,0),2))</f>
        <v/>
      </c>
      <c r="G135" s="56" t="str">
        <f>IF(ISNA(MATCH($B135,'4k - Výsledková listina'!$M:$M,0)),"",INDEX('4k - Výsledková listina'!$P:$Q,MATCH($B135,'4k - Výsledková listina'!$M:$M,0),1))</f>
        <v/>
      </c>
      <c r="H135" s="56" t="str">
        <f>IF(ISNA(MATCH($B135,'4k - Výsledková listina'!$M:$M,0)),"",INDEX('4k - Výsledková listina'!$P:$Q,MATCH($B135,'4k - Výsledková listina'!$M:$M,0),2))</f>
        <v/>
      </c>
      <c r="I135" s="56" t="str">
        <f t="shared" si="20"/>
        <v/>
      </c>
      <c r="J135" s="171" t="str">
        <f t="shared" si="21"/>
        <v/>
      </c>
      <c r="K135" s="20" t="str">
        <f t="shared" si="22"/>
        <v/>
      </c>
      <c r="L135" s="58" t="str">
        <f t="shared" si="23"/>
        <v/>
      </c>
      <c r="N135">
        <f t="shared" si="24"/>
        <v>0</v>
      </c>
    </row>
    <row r="136" spans="1:14" x14ac:dyDescent="0.25">
      <c r="A136" s="118">
        <f>IF(Soupisky!H133&lt;&gt;"", Soupisky!H133, "")</f>
        <v>196</v>
      </c>
      <c r="B136" s="118" t="str">
        <f>IF(Soupisky!I133&lt;&gt;"", Soupisky!I133, "")</f>
        <v>Veltruský Zdeněk ml.</v>
      </c>
      <c r="C136" s="118" t="str">
        <f>IF(Soupisky!J133&lt;&gt;"", Soupisky!J133, "")</f>
        <v>M</v>
      </c>
      <c r="D136" s="119" t="str">
        <f>IF(AND(A136&lt;&gt;"", Soupisky!E133 &lt;&gt; ""), Soupisky!E133, "")</f>
        <v>MO ČRS Mělník - Colmic</v>
      </c>
      <c r="E136" s="56" t="str">
        <f>IF(ISNA(MATCH($B136,'4k - Výsledková listina'!$D:$D,0)),"",INDEX('4k - Výsledková listina'!$G:$H,MATCH($B136,'4k - Výsledková listina'!$D:$D,0),1))</f>
        <v/>
      </c>
      <c r="F136" s="57" t="str">
        <f>IF(ISNA(MATCH($B136,'4k - Výsledková listina'!$D:$D,0)),"",INDEX('4k - Výsledková listina'!$G:$H,MATCH($B136,'4k - Výsledková listina'!$D:$D,0),2))</f>
        <v/>
      </c>
      <c r="G136" s="56" t="str">
        <f>IF(ISNA(MATCH($B136,'4k - Výsledková listina'!$M:$M,0)),"",INDEX('4k - Výsledková listina'!$P:$Q,MATCH($B136,'4k - Výsledková listina'!$M:$M,0),1))</f>
        <v/>
      </c>
      <c r="H136" s="56" t="str">
        <f>IF(ISNA(MATCH($B136,'4k - Výsledková listina'!$M:$M,0)),"",INDEX('4k - Výsledková listina'!$P:$Q,MATCH($B136,'4k - Výsledková listina'!$M:$M,0),2))</f>
        <v/>
      </c>
      <c r="I136" s="56">
        <f t="shared" si="20"/>
        <v>0</v>
      </c>
      <c r="J136" s="171" t="str">
        <f t="shared" si="21"/>
        <v/>
      </c>
      <c r="K136" s="20" t="str">
        <f t="shared" si="22"/>
        <v/>
      </c>
      <c r="L136" s="58" t="str">
        <f t="shared" si="23"/>
        <v/>
      </c>
      <c r="N136">
        <f t="shared" si="24"/>
        <v>1</v>
      </c>
    </row>
    <row r="137" spans="1:14" x14ac:dyDescent="0.25">
      <c r="A137" s="118">
        <f>IF(Soupisky!H134&lt;&gt;"", Soupisky!H134, "")</f>
        <v>1507</v>
      </c>
      <c r="B137" s="118" t="str">
        <f>IF(Soupisky!I134&lt;&gt;"", Soupisky!I134, "")</f>
        <v>Šimůnek Karel</v>
      </c>
      <c r="C137" s="118" t="str">
        <f>IF(Soupisky!J134&lt;&gt;"", Soupisky!J134, "")</f>
        <v>M</v>
      </c>
      <c r="D137" s="119" t="str">
        <f>IF(AND(A137&lt;&gt;"", Soupisky!E134 &lt;&gt; ""), Soupisky!E134, "")</f>
        <v>MO ČRS Mělník - Colmic</v>
      </c>
      <c r="E137" s="56" t="str">
        <f>IF(ISNA(MATCH($B137,'4k - Výsledková listina'!$D:$D,0)),"",INDEX('4k - Výsledková listina'!$G:$H,MATCH($B137,'4k - Výsledková listina'!$D:$D,0),1))</f>
        <v/>
      </c>
      <c r="F137" s="57" t="str">
        <f>IF(ISNA(MATCH($B137,'4k - Výsledková listina'!$D:$D,0)),"",INDEX('4k - Výsledková listina'!$G:$H,MATCH($B137,'4k - Výsledková listina'!$D:$D,0),2))</f>
        <v/>
      </c>
      <c r="G137" s="56" t="str">
        <f>IF(ISNA(MATCH($B137,'4k - Výsledková listina'!$M:$M,0)),"",INDEX('4k - Výsledková listina'!$P:$Q,MATCH($B137,'4k - Výsledková listina'!$M:$M,0),1))</f>
        <v/>
      </c>
      <c r="H137" s="56" t="str">
        <f>IF(ISNA(MATCH($B137,'4k - Výsledková listina'!$M:$M,0)),"",INDEX('4k - Výsledková listina'!$P:$Q,MATCH($B137,'4k - Výsledková listina'!$M:$M,0),2))</f>
        <v/>
      </c>
      <c r="I137" s="56">
        <f t="shared" si="20"/>
        <v>0</v>
      </c>
      <c r="J137" s="171" t="str">
        <f t="shared" si="21"/>
        <v/>
      </c>
      <c r="K137" s="20" t="str">
        <f t="shared" si="22"/>
        <v/>
      </c>
      <c r="L137" s="58" t="str">
        <f t="shared" si="23"/>
        <v/>
      </c>
      <c r="N137">
        <f t="shared" si="24"/>
        <v>1</v>
      </c>
    </row>
    <row r="138" spans="1:14" x14ac:dyDescent="0.25">
      <c r="A138" s="118">
        <f>IF(Soupisky!H135&lt;&gt;"", Soupisky!H135, "")</f>
        <v>1929</v>
      </c>
      <c r="B138" s="118" t="str">
        <f>IF(Soupisky!I135&lt;&gt;"", Soupisky!I135, "")</f>
        <v>Zahrádková Klára</v>
      </c>
      <c r="C138" s="118" t="str">
        <f>IF(Soupisky!J135&lt;&gt;"", Soupisky!J135, "")</f>
        <v>U25Ž</v>
      </c>
      <c r="D138" s="119" t="str">
        <f>IF(AND(A138&lt;&gt;"", Soupisky!E135 &lt;&gt; ""), Soupisky!E135, "")</f>
        <v>MO ČRS Mělník - Colmic</v>
      </c>
      <c r="E138" s="56" t="str">
        <f>IF(ISNA(MATCH($B138,'4k - Výsledková listina'!$D:$D,0)),"",INDEX('4k - Výsledková listina'!$G:$H,MATCH($B138,'4k - Výsledková listina'!$D:$D,0),1))</f>
        <v/>
      </c>
      <c r="F138" s="57" t="str">
        <f>IF(ISNA(MATCH($B138,'4k - Výsledková listina'!$D:$D,0)),"",INDEX('4k - Výsledková listina'!$G:$H,MATCH($B138,'4k - Výsledková listina'!$D:$D,0),2))</f>
        <v/>
      </c>
      <c r="G138" s="56" t="str">
        <f>IF(ISNA(MATCH($B138,'4k - Výsledková listina'!$M:$M,0)),"",INDEX('4k - Výsledková listina'!$P:$Q,MATCH($B138,'4k - Výsledková listina'!$M:$M,0),1))</f>
        <v/>
      </c>
      <c r="H138" s="56" t="str">
        <f>IF(ISNA(MATCH($B138,'4k - Výsledková listina'!$M:$M,0)),"",INDEX('4k - Výsledková listina'!$P:$Q,MATCH($B138,'4k - Výsledková listina'!$M:$M,0),2))</f>
        <v/>
      </c>
      <c r="I138" s="56">
        <f t="shared" si="20"/>
        <v>0</v>
      </c>
      <c r="J138" s="171" t="str">
        <f t="shared" si="21"/>
        <v/>
      </c>
      <c r="K138" s="20" t="str">
        <f t="shared" si="22"/>
        <v/>
      </c>
      <c r="L138" s="58" t="str">
        <f t="shared" si="23"/>
        <v/>
      </c>
      <c r="N138">
        <f t="shared" si="24"/>
        <v>1</v>
      </c>
    </row>
    <row r="139" spans="1:14" x14ac:dyDescent="0.25">
      <c r="A139" s="118">
        <f>IF(Soupisky!H136&lt;&gt;"", Soupisky!H136, "")</f>
        <v>851</v>
      </c>
      <c r="B139" s="118" t="str">
        <f>IF(Soupisky!I136&lt;&gt;"", Soupisky!I136, "")</f>
        <v>Zahrádka Radek</v>
      </c>
      <c r="C139" s="118" t="str">
        <f>IF(Soupisky!J136&lt;&gt;"", Soupisky!J136, "")</f>
        <v>M</v>
      </c>
      <c r="D139" s="119" t="str">
        <f>IF(AND(A139&lt;&gt;"", Soupisky!E136 &lt;&gt; ""), Soupisky!E136, "")</f>
        <v>MO ČRS Mělník - Colmic</v>
      </c>
      <c r="E139" s="56" t="str">
        <f>IF(ISNA(MATCH($B139,'4k - Výsledková listina'!$D:$D,0)),"",INDEX('4k - Výsledková listina'!$G:$H,MATCH($B139,'4k - Výsledková listina'!$D:$D,0),1))</f>
        <v/>
      </c>
      <c r="F139" s="57" t="str">
        <f>IF(ISNA(MATCH($B139,'4k - Výsledková listina'!$D:$D,0)),"",INDEX('4k - Výsledková listina'!$G:$H,MATCH($B139,'4k - Výsledková listina'!$D:$D,0),2))</f>
        <v/>
      </c>
      <c r="G139" s="56" t="str">
        <f>IF(ISNA(MATCH($B139,'4k - Výsledková listina'!$M:$M,0)),"",INDEX('4k - Výsledková listina'!$P:$Q,MATCH($B139,'4k - Výsledková listina'!$M:$M,0),1))</f>
        <v/>
      </c>
      <c r="H139" s="56" t="str">
        <f>IF(ISNA(MATCH($B139,'4k - Výsledková listina'!$M:$M,0)),"",INDEX('4k - Výsledková listina'!$P:$Q,MATCH($B139,'4k - Výsledková listina'!$M:$M,0),2))</f>
        <v/>
      </c>
      <c r="I139" s="56">
        <f t="shared" si="20"/>
        <v>0</v>
      </c>
      <c r="J139" s="171" t="str">
        <f t="shared" si="21"/>
        <v/>
      </c>
      <c r="K139" s="20" t="str">
        <f t="shared" si="22"/>
        <v/>
      </c>
      <c r="L139" s="58" t="str">
        <f t="shared" si="23"/>
        <v/>
      </c>
      <c r="N139">
        <f t="shared" si="24"/>
        <v>1</v>
      </c>
    </row>
    <row r="140" spans="1:14" x14ac:dyDescent="0.25">
      <c r="A140" s="118">
        <f>IF(Soupisky!H137&lt;&gt;"", Soupisky!H137, "")</f>
        <v>198</v>
      </c>
      <c r="B140" s="118" t="str">
        <f>IF(Soupisky!I137&lt;&gt;"", Soupisky!I137, "")</f>
        <v>Ing. Pecina Martin</v>
      </c>
      <c r="C140" s="118" t="str">
        <f>IF(Soupisky!J137&lt;&gt;"", Soupisky!J137, "")</f>
        <v>M</v>
      </c>
      <c r="D140" s="119" t="str">
        <f>IF(AND(A140&lt;&gt;"", Soupisky!E137 &lt;&gt; ""), Soupisky!E137, "")</f>
        <v>MO ČRS Mělník - Colmic</v>
      </c>
      <c r="E140" s="56" t="str">
        <f>IF(ISNA(MATCH($B140,'4k - Výsledková listina'!$D:$D,0)),"",INDEX('4k - Výsledková listina'!$G:$H,MATCH($B140,'4k - Výsledková listina'!$D:$D,0),1))</f>
        <v/>
      </c>
      <c r="F140" s="57" t="str">
        <f>IF(ISNA(MATCH($B140,'4k - Výsledková listina'!$D:$D,0)),"",INDEX('4k - Výsledková listina'!$G:$H,MATCH($B140,'4k - Výsledková listina'!$D:$D,0),2))</f>
        <v/>
      </c>
      <c r="G140" s="56" t="str">
        <f>IF(ISNA(MATCH($B140,'4k - Výsledková listina'!$M:$M,0)),"",INDEX('4k - Výsledková listina'!$P:$Q,MATCH($B140,'4k - Výsledková listina'!$M:$M,0),1))</f>
        <v/>
      </c>
      <c r="H140" s="56" t="str">
        <f>IF(ISNA(MATCH($B140,'4k - Výsledková listina'!$M:$M,0)),"",INDEX('4k - Výsledková listina'!$P:$Q,MATCH($B140,'4k - Výsledková listina'!$M:$M,0),2))</f>
        <v/>
      </c>
      <c r="I140" s="56">
        <f t="shared" si="20"/>
        <v>0</v>
      </c>
      <c r="J140" s="171" t="str">
        <f t="shared" si="21"/>
        <v/>
      </c>
      <c r="K140" s="20" t="str">
        <f t="shared" si="22"/>
        <v/>
      </c>
      <c r="L140" s="58" t="str">
        <f t="shared" si="23"/>
        <v/>
      </c>
      <c r="N140">
        <f t="shared" si="24"/>
        <v>1</v>
      </c>
    </row>
    <row r="141" spans="1:14" x14ac:dyDescent="0.25">
      <c r="A141" s="118">
        <f>IF(Soupisky!H138&lt;&gt;"", Soupisky!H138, "")</f>
        <v>4057</v>
      </c>
      <c r="B141" s="118" t="str">
        <f>IF(Soupisky!I138&lt;&gt;"", Soupisky!I138, "")</f>
        <v>Frolík Jaroslav</v>
      </c>
      <c r="C141" s="118" t="str">
        <f>IF(Soupisky!J138&lt;&gt;"", Soupisky!J138, "")</f>
        <v>M</v>
      </c>
      <c r="D141" s="119" t="str">
        <f>IF(AND(A141&lt;&gt;"", Soupisky!E138 &lt;&gt; ""), Soupisky!E138, "")</f>
        <v>MO ČRS Mělník - Colmic</v>
      </c>
      <c r="E141" s="56" t="str">
        <f>IF(ISNA(MATCH($B141,'4k - Výsledková listina'!$D:$D,0)),"",INDEX('4k - Výsledková listina'!$G:$H,MATCH($B141,'4k - Výsledková listina'!$D:$D,0),1))</f>
        <v/>
      </c>
      <c r="F141" s="57" t="str">
        <f>IF(ISNA(MATCH($B141,'4k - Výsledková listina'!$D:$D,0)),"",INDEX('4k - Výsledková listina'!$G:$H,MATCH($B141,'4k - Výsledková listina'!$D:$D,0),2))</f>
        <v/>
      </c>
      <c r="G141" s="56" t="str">
        <f>IF(ISNA(MATCH($B141,'4k - Výsledková listina'!$M:$M,0)),"",INDEX('4k - Výsledková listina'!$P:$Q,MATCH($B141,'4k - Výsledková listina'!$M:$M,0),1))</f>
        <v/>
      </c>
      <c r="H141" s="56" t="str">
        <f>IF(ISNA(MATCH($B141,'4k - Výsledková listina'!$M:$M,0)),"",INDEX('4k - Výsledková listina'!$P:$Q,MATCH($B141,'4k - Výsledková listina'!$M:$M,0),2))</f>
        <v/>
      </c>
      <c r="I141" s="56">
        <f t="shared" si="20"/>
        <v>0</v>
      </c>
      <c r="J141" s="171" t="str">
        <f t="shared" si="21"/>
        <v/>
      </c>
      <c r="K141" s="20" t="str">
        <f t="shared" si="22"/>
        <v/>
      </c>
      <c r="L141" s="58" t="str">
        <f t="shared" si="23"/>
        <v/>
      </c>
      <c r="N141">
        <f t="shared" si="24"/>
        <v>1</v>
      </c>
    </row>
    <row r="142" spans="1:14" x14ac:dyDescent="0.25">
      <c r="A142" s="118">
        <f>IF(Soupisky!H139&lt;&gt;"", Soupisky!H139, "")</f>
        <v>201</v>
      </c>
      <c r="B142" s="118" t="str">
        <f>IF(Soupisky!I139&lt;&gt;"", Soupisky!I139, "")</f>
        <v>Sitta Bohuslav</v>
      </c>
      <c r="C142" s="118" t="str">
        <f>IF(Soupisky!J139&lt;&gt;"", Soupisky!J139, "")</f>
        <v>M</v>
      </c>
      <c r="D142" s="119" t="str">
        <f>IF(AND(A142&lt;&gt;"", Soupisky!E139 &lt;&gt; ""), Soupisky!E139, "")</f>
        <v>MO ČRS Mělník - Colmic</v>
      </c>
      <c r="E142" s="56" t="str">
        <f>IF(ISNA(MATCH($B142,'4k - Výsledková listina'!$D:$D,0)),"",INDEX('4k - Výsledková listina'!$G:$H,MATCH($B142,'4k - Výsledková listina'!$D:$D,0),1))</f>
        <v/>
      </c>
      <c r="F142" s="57" t="str">
        <f>IF(ISNA(MATCH($B142,'4k - Výsledková listina'!$D:$D,0)),"",INDEX('4k - Výsledková listina'!$G:$H,MATCH($B142,'4k - Výsledková listina'!$D:$D,0),2))</f>
        <v/>
      </c>
      <c r="G142" s="56" t="str">
        <f>IF(ISNA(MATCH($B142,'4k - Výsledková listina'!$M:$M,0)),"",INDEX('4k - Výsledková listina'!$P:$Q,MATCH($B142,'4k - Výsledková listina'!$M:$M,0),1))</f>
        <v/>
      </c>
      <c r="H142" s="56" t="str">
        <f>IF(ISNA(MATCH($B142,'4k - Výsledková listina'!$M:$M,0)),"",INDEX('4k - Výsledková listina'!$P:$Q,MATCH($B142,'4k - Výsledková listina'!$M:$M,0),2))</f>
        <v/>
      </c>
      <c r="I142" s="56">
        <f t="shared" si="20"/>
        <v>0</v>
      </c>
      <c r="J142" s="171" t="str">
        <f t="shared" si="21"/>
        <v/>
      </c>
      <c r="K142" s="20" t="str">
        <f t="shared" si="22"/>
        <v/>
      </c>
      <c r="L142" s="58" t="str">
        <f t="shared" si="23"/>
        <v/>
      </c>
      <c r="N142">
        <f t="shared" si="24"/>
        <v>1</v>
      </c>
    </row>
    <row r="143" spans="1:14" x14ac:dyDescent="0.25">
      <c r="A143" s="118">
        <f>IF(Soupisky!H140&lt;&gt;"", Soupisky!H140, "")</f>
        <v>72</v>
      </c>
      <c r="B143" s="118" t="str">
        <f>IF(Soupisky!I140&lt;&gt;"", Soupisky!I140, "")</f>
        <v>Pergreffi Luca</v>
      </c>
      <c r="C143" s="118" t="str">
        <f>IF(Soupisky!J140&lt;&gt;"", Soupisky!J140, "")</f>
        <v>M</v>
      </c>
      <c r="D143" s="119" t="str">
        <f>IF(AND(A143&lt;&gt;"", Soupisky!E140 &lt;&gt; ""), Soupisky!E140, "")</f>
        <v>MO ČRS Mělník - Colmic</v>
      </c>
      <c r="E143" s="56" t="str">
        <f>IF(ISNA(MATCH($B143,'4k - Výsledková listina'!$D:$D,0)),"",INDEX('4k - Výsledková listina'!$G:$H,MATCH($B143,'4k - Výsledková listina'!$D:$D,0),1))</f>
        <v/>
      </c>
      <c r="F143" s="57" t="str">
        <f>IF(ISNA(MATCH($B143,'4k - Výsledková listina'!$D:$D,0)),"",INDEX('4k - Výsledková listina'!$G:$H,MATCH($B143,'4k - Výsledková listina'!$D:$D,0),2))</f>
        <v/>
      </c>
      <c r="G143" s="56" t="str">
        <f>IF(ISNA(MATCH($B143,'4k - Výsledková listina'!$M:$M,0)),"",INDEX('4k - Výsledková listina'!$P:$Q,MATCH($B143,'4k - Výsledková listina'!$M:$M,0),1))</f>
        <v/>
      </c>
      <c r="H143" s="56" t="str">
        <f>IF(ISNA(MATCH($B143,'4k - Výsledková listina'!$M:$M,0)),"",INDEX('4k - Výsledková listina'!$P:$Q,MATCH($B143,'4k - Výsledková listina'!$M:$M,0),2))</f>
        <v/>
      </c>
      <c r="I143" s="56">
        <f t="shared" si="20"/>
        <v>0</v>
      </c>
      <c r="J143" s="171" t="str">
        <f t="shared" si="21"/>
        <v/>
      </c>
      <c r="K143" s="20" t="str">
        <f t="shared" si="22"/>
        <v/>
      </c>
      <c r="L143" s="58" t="str">
        <f t="shared" si="23"/>
        <v/>
      </c>
      <c r="N143">
        <f t="shared" si="24"/>
        <v>1</v>
      </c>
    </row>
    <row r="144" spans="1:14" x14ac:dyDescent="0.25">
      <c r="A144" s="118">
        <f>IF(Soupisky!H141&lt;&gt;"", Soupisky!H141, "")</f>
        <v>2954</v>
      </c>
      <c r="B144" s="118" t="str">
        <f>IF(Soupisky!I141&lt;&gt;"", Soupisky!I141, "")</f>
        <v>Polívka Zdeněk</v>
      </c>
      <c r="C144" s="118" t="str">
        <f>IF(Soupisky!J141&lt;&gt;"", Soupisky!J141, "")</f>
        <v>U25</v>
      </c>
      <c r="D144" s="119" t="str">
        <f>IF(AND(A144&lt;&gt;"", Soupisky!E141 &lt;&gt; ""), Soupisky!E141, "")</f>
        <v>MO ČRS Mělník - Colmic</v>
      </c>
      <c r="E144" s="56" t="str">
        <f>IF(ISNA(MATCH($B144,'4k - Výsledková listina'!$D:$D,0)),"",INDEX('4k - Výsledková listina'!$G:$H,MATCH($B144,'4k - Výsledková listina'!$D:$D,0),1))</f>
        <v/>
      </c>
      <c r="F144" s="57" t="str">
        <f>IF(ISNA(MATCH($B144,'4k - Výsledková listina'!$D:$D,0)),"",INDEX('4k - Výsledková listina'!$G:$H,MATCH($B144,'4k - Výsledková listina'!$D:$D,0),2))</f>
        <v/>
      </c>
      <c r="G144" s="56" t="str">
        <f>IF(ISNA(MATCH($B144,'4k - Výsledková listina'!$M:$M,0)),"",INDEX('4k - Výsledková listina'!$P:$Q,MATCH($B144,'4k - Výsledková listina'!$M:$M,0),1))</f>
        <v/>
      </c>
      <c r="H144" s="56" t="str">
        <f>IF(ISNA(MATCH($B144,'4k - Výsledková listina'!$M:$M,0)),"",INDEX('4k - Výsledková listina'!$P:$Q,MATCH($B144,'4k - Výsledková listina'!$M:$M,0),2))</f>
        <v/>
      </c>
      <c r="I144" s="56">
        <f t="shared" si="20"/>
        <v>0</v>
      </c>
      <c r="J144" s="171" t="str">
        <f t="shared" si="21"/>
        <v/>
      </c>
      <c r="K144" s="20" t="str">
        <f t="shared" si="22"/>
        <v/>
      </c>
      <c r="L144" s="58" t="str">
        <f t="shared" si="23"/>
        <v/>
      </c>
      <c r="N144">
        <f t="shared" si="24"/>
        <v>1</v>
      </c>
    </row>
    <row r="145" spans="1:14" x14ac:dyDescent="0.25">
      <c r="A145" s="118" t="str">
        <f>IF(Soupisky!H142&lt;&gt;"", Soupisky!H142, "")</f>
        <v/>
      </c>
      <c r="B145" s="118" t="str">
        <f>IF(Soupisky!I142&lt;&gt;"", Soupisky!I142, "")</f>
        <v/>
      </c>
      <c r="C145" s="118" t="str">
        <f>IF(Soupisky!J142&lt;&gt;"", Soupisky!J142, "")</f>
        <v/>
      </c>
      <c r="D145" s="119" t="str">
        <f>IF(AND(A145&lt;&gt;"", Soupisky!E142 &lt;&gt; ""), Soupisky!E142, "")</f>
        <v/>
      </c>
      <c r="E145" s="56" t="str">
        <f>IF(ISNA(MATCH($B145,'4k - Výsledková listina'!$D:$D,0)),"",INDEX('4k - Výsledková listina'!$G:$H,MATCH($B145,'4k - Výsledková listina'!$D:$D,0),1))</f>
        <v/>
      </c>
      <c r="F145" s="57" t="str">
        <f>IF(ISNA(MATCH($B145,'4k - Výsledková listina'!$D:$D,0)),"",INDEX('4k - Výsledková listina'!$G:$H,MATCH($B145,'4k - Výsledková listina'!$D:$D,0),2))</f>
        <v/>
      </c>
      <c r="G145" s="56" t="str">
        <f>IF(ISNA(MATCH($B145,'4k - Výsledková listina'!$M:$M,0)),"",INDEX('4k - Výsledková listina'!$P:$Q,MATCH($B145,'4k - Výsledková listina'!$M:$M,0),1))</f>
        <v/>
      </c>
      <c r="H145" s="56" t="str">
        <f>IF(ISNA(MATCH($B145,'4k - Výsledková listina'!$M:$M,0)),"",INDEX('4k - Výsledková listina'!$P:$Q,MATCH($B145,'4k - Výsledková listina'!$M:$M,0),2))</f>
        <v/>
      </c>
      <c r="I145" s="56" t="str">
        <f t="shared" si="20"/>
        <v/>
      </c>
      <c r="J145" s="171" t="str">
        <f t="shared" si="21"/>
        <v/>
      </c>
      <c r="K145" s="20" t="str">
        <f t="shared" si="22"/>
        <v/>
      </c>
      <c r="L145" s="58" t="str">
        <f t="shared" si="23"/>
        <v/>
      </c>
      <c r="N145">
        <f t="shared" si="24"/>
        <v>0</v>
      </c>
    </row>
    <row r="146" spans="1:14" x14ac:dyDescent="0.25">
      <c r="A146" s="118" t="str">
        <f>IF(Soupisky!H143&lt;&gt;"", Soupisky!H143, "")</f>
        <v/>
      </c>
      <c r="B146" s="118" t="str">
        <f>IF(Soupisky!I143&lt;&gt;"", Soupisky!I143, "")</f>
        <v/>
      </c>
      <c r="C146" s="118" t="str">
        <f>IF(Soupisky!J143&lt;&gt;"", Soupisky!J143, "")</f>
        <v/>
      </c>
      <c r="D146" s="119" t="str">
        <f>IF(AND(A146&lt;&gt;"", Soupisky!E143 &lt;&gt; ""), Soupisky!E143, "")</f>
        <v/>
      </c>
      <c r="E146" s="56" t="str">
        <f>IF(ISNA(MATCH($B146,'4k - Výsledková listina'!$D:$D,0)),"",INDEX('4k - Výsledková listina'!$G:$H,MATCH($B146,'4k - Výsledková listina'!$D:$D,0),1))</f>
        <v/>
      </c>
      <c r="F146" s="57" t="str">
        <f>IF(ISNA(MATCH($B146,'4k - Výsledková listina'!$D:$D,0)),"",INDEX('4k - Výsledková listina'!$G:$H,MATCH($B146,'4k - Výsledková listina'!$D:$D,0),2))</f>
        <v/>
      </c>
      <c r="G146" s="56" t="str">
        <f>IF(ISNA(MATCH($B146,'4k - Výsledková listina'!$M:$M,0)),"",INDEX('4k - Výsledková listina'!$P:$Q,MATCH($B146,'4k - Výsledková listina'!$M:$M,0),1))</f>
        <v/>
      </c>
      <c r="H146" s="56" t="str">
        <f>IF(ISNA(MATCH($B146,'4k - Výsledková listina'!$M:$M,0)),"",INDEX('4k - Výsledková listina'!$P:$Q,MATCH($B146,'4k - Výsledková listina'!$M:$M,0),2))</f>
        <v/>
      </c>
      <c r="I146" s="56" t="str">
        <f t="shared" si="20"/>
        <v/>
      </c>
      <c r="J146" s="171" t="str">
        <f t="shared" si="21"/>
        <v/>
      </c>
      <c r="K146" s="20" t="str">
        <f t="shared" si="22"/>
        <v/>
      </c>
      <c r="L146" s="58" t="str">
        <f t="shared" si="23"/>
        <v/>
      </c>
      <c r="N146">
        <f t="shared" si="24"/>
        <v>0</v>
      </c>
    </row>
    <row r="147" spans="1:14" x14ac:dyDescent="0.25">
      <c r="A147" s="118" t="str">
        <f>IF(Soupisky!H144&lt;&gt;"", Soupisky!H144, "")</f>
        <v/>
      </c>
      <c r="B147" s="118" t="str">
        <f>IF(Soupisky!I144&lt;&gt;"", Soupisky!I144, "")</f>
        <v/>
      </c>
      <c r="C147" s="118" t="str">
        <f>IF(Soupisky!J144&lt;&gt;"", Soupisky!J144, "")</f>
        <v/>
      </c>
      <c r="D147" s="119" t="str">
        <f>IF(AND(A147&lt;&gt;"", Soupisky!E144 &lt;&gt; ""), Soupisky!E144, "")</f>
        <v/>
      </c>
      <c r="E147" s="56" t="str">
        <f>IF(ISNA(MATCH($B147,'4k - Výsledková listina'!$D:$D,0)),"",INDEX('4k - Výsledková listina'!$G:$H,MATCH($B147,'4k - Výsledková listina'!$D:$D,0),1))</f>
        <v/>
      </c>
      <c r="F147" s="57" t="str">
        <f>IF(ISNA(MATCH($B147,'4k - Výsledková listina'!$D:$D,0)),"",INDEX('4k - Výsledková listina'!$G:$H,MATCH($B147,'4k - Výsledková listina'!$D:$D,0),2))</f>
        <v/>
      </c>
      <c r="G147" s="56" t="str">
        <f>IF(ISNA(MATCH($B147,'4k - Výsledková listina'!$M:$M,0)),"",INDEX('4k - Výsledková listina'!$P:$Q,MATCH($B147,'4k - Výsledková listina'!$M:$M,0),1))</f>
        <v/>
      </c>
      <c r="H147" s="56" t="str">
        <f>IF(ISNA(MATCH($B147,'4k - Výsledková listina'!$M:$M,0)),"",INDEX('4k - Výsledková listina'!$P:$Q,MATCH($B147,'4k - Výsledková listina'!$M:$M,0),2))</f>
        <v/>
      </c>
      <c r="I147" s="56" t="str">
        <f t="shared" si="20"/>
        <v/>
      </c>
      <c r="J147" s="171" t="str">
        <f t="shared" si="21"/>
        <v/>
      </c>
      <c r="K147" s="20" t="str">
        <f t="shared" si="22"/>
        <v/>
      </c>
      <c r="L147" s="58" t="str">
        <f t="shared" si="23"/>
        <v/>
      </c>
      <c r="N147">
        <f t="shared" si="24"/>
        <v>0</v>
      </c>
    </row>
    <row r="148" spans="1:14" x14ac:dyDescent="0.25">
      <c r="A148" s="118" t="str">
        <f>IF(Soupisky!H145&lt;&gt;"", Soupisky!H145, "")</f>
        <v/>
      </c>
      <c r="B148" s="118" t="str">
        <f>IF(Soupisky!I145&lt;&gt;"", Soupisky!I145, "")</f>
        <v/>
      </c>
      <c r="C148" s="118" t="str">
        <f>IF(Soupisky!J145&lt;&gt;"", Soupisky!J145, "")</f>
        <v/>
      </c>
      <c r="D148" s="119" t="str">
        <f>IF(AND(A148&lt;&gt;"", Soupisky!E145 &lt;&gt; ""), Soupisky!E145, "")</f>
        <v/>
      </c>
      <c r="E148" s="56" t="str">
        <f>IF(ISNA(MATCH($B148,'4k - Výsledková listina'!$D:$D,0)),"",INDEX('4k - Výsledková listina'!$G:$H,MATCH($B148,'4k - Výsledková listina'!$D:$D,0),1))</f>
        <v/>
      </c>
      <c r="F148" s="57" t="str">
        <f>IF(ISNA(MATCH($B148,'4k - Výsledková listina'!$D:$D,0)),"",INDEX('4k - Výsledková listina'!$G:$H,MATCH($B148,'4k - Výsledková listina'!$D:$D,0),2))</f>
        <v/>
      </c>
      <c r="G148" s="56" t="str">
        <f>IF(ISNA(MATCH($B148,'4k - Výsledková listina'!$M:$M,0)),"",INDEX('4k - Výsledková listina'!$P:$Q,MATCH($B148,'4k - Výsledková listina'!$M:$M,0),1))</f>
        <v/>
      </c>
      <c r="H148" s="56" t="str">
        <f>IF(ISNA(MATCH($B148,'4k - Výsledková listina'!$M:$M,0)),"",INDEX('4k - Výsledková listina'!$P:$Q,MATCH($B148,'4k - Výsledková listina'!$M:$M,0),2))</f>
        <v/>
      </c>
      <c r="I148" s="56" t="str">
        <f t="shared" si="20"/>
        <v/>
      </c>
      <c r="J148" s="171" t="str">
        <f t="shared" si="21"/>
        <v/>
      </c>
      <c r="K148" s="20" t="str">
        <f t="shared" si="22"/>
        <v/>
      </c>
      <c r="L148" s="58" t="str">
        <f t="shared" si="23"/>
        <v/>
      </c>
      <c r="N148">
        <f t="shared" si="24"/>
        <v>0</v>
      </c>
    </row>
    <row r="149" spans="1:14" x14ac:dyDescent="0.25">
      <c r="A149" s="118">
        <f>IF(Soupisky!H146&lt;&gt;"", Soupisky!H146, "")</f>
        <v>88</v>
      </c>
      <c r="B149" s="118" t="str">
        <f>IF(Soupisky!I146&lt;&gt;"", Soupisky!I146, "")</f>
        <v>Kosmák Josef</v>
      </c>
      <c r="C149" s="118" t="str">
        <f>IF(Soupisky!J146&lt;&gt;"", Soupisky!J146, "")</f>
        <v>M</v>
      </c>
      <c r="D149" s="119" t="str">
        <f>IF(AND(A149&lt;&gt;"", Soupisky!E146 &lt;&gt; ""), Soupisky!E146, "")</f>
        <v>MO MRS Třebíč - SENSAS</v>
      </c>
      <c r="E149" s="56" t="str">
        <f>IF(ISNA(MATCH($B149,'4k - Výsledková listina'!$D:$D,0)),"",INDEX('4k - Výsledková listina'!$G:$H,MATCH($B149,'4k - Výsledková listina'!$D:$D,0),1))</f>
        <v/>
      </c>
      <c r="F149" s="57" t="str">
        <f>IF(ISNA(MATCH($B149,'4k - Výsledková listina'!$D:$D,0)),"",INDEX('4k - Výsledková listina'!$G:$H,MATCH($B149,'4k - Výsledková listina'!$D:$D,0),2))</f>
        <v/>
      </c>
      <c r="G149" s="56" t="str">
        <f>IF(ISNA(MATCH($B149,'4k - Výsledková listina'!$M:$M,0)),"",INDEX('4k - Výsledková listina'!$P:$Q,MATCH($B149,'4k - Výsledková listina'!$M:$M,0),1))</f>
        <v/>
      </c>
      <c r="H149" s="56" t="str">
        <f>IF(ISNA(MATCH($B149,'4k - Výsledková listina'!$M:$M,0)),"",INDEX('4k - Výsledková listina'!$P:$Q,MATCH($B149,'4k - Výsledková listina'!$M:$M,0),2))</f>
        <v/>
      </c>
      <c r="I149" s="56">
        <f t="shared" si="20"/>
        <v>0</v>
      </c>
      <c r="J149" s="171" t="str">
        <f t="shared" si="21"/>
        <v/>
      </c>
      <c r="K149" s="20" t="str">
        <f t="shared" si="22"/>
        <v/>
      </c>
      <c r="L149" s="58" t="str">
        <f t="shared" si="23"/>
        <v/>
      </c>
      <c r="N149">
        <f t="shared" si="24"/>
        <v>1</v>
      </c>
    </row>
    <row r="150" spans="1:14" x14ac:dyDescent="0.25">
      <c r="A150" s="118">
        <f>IF(Soupisky!H147&lt;&gt;"", Soupisky!H147, "")</f>
        <v>93</v>
      </c>
      <c r="B150" s="118" t="str">
        <f>IF(Soupisky!I147&lt;&gt;"", Soupisky!I147, "")</f>
        <v>Koukal Michal</v>
      </c>
      <c r="C150" s="118" t="str">
        <f>IF(Soupisky!J147&lt;&gt;"", Soupisky!J147, "")</f>
        <v>M</v>
      </c>
      <c r="D150" s="119" t="str">
        <f>IF(AND(A150&lt;&gt;"", Soupisky!E147 &lt;&gt; ""), Soupisky!E147, "")</f>
        <v>MO MRS Třebíč - SENSAS</v>
      </c>
      <c r="E150" s="56" t="str">
        <f>IF(ISNA(MATCH($B150,'4k - Výsledková listina'!$D:$D,0)),"",INDEX('4k - Výsledková listina'!$G:$H,MATCH($B150,'4k - Výsledková listina'!$D:$D,0),1))</f>
        <v/>
      </c>
      <c r="F150" s="57" t="str">
        <f>IF(ISNA(MATCH($B150,'4k - Výsledková listina'!$D:$D,0)),"",INDEX('4k - Výsledková listina'!$G:$H,MATCH($B150,'4k - Výsledková listina'!$D:$D,0),2))</f>
        <v/>
      </c>
      <c r="G150" s="56" t="str">
        <f>IF(ISNA(MATCH($B150,'4k - Výsledková listina'!$M:$M,0)),"",INDEX('4k - Výsledková listina'!$P:$Q,MATCH($B150,'4k - Výsledková listina'!$M:$M,0),1))</f>
        <v/>
      </c>
      <c r="H150" s="56" t="str">
        <f>IF(ISNA(MATCH($B150,'4k - Výsledková listina'!$M:$M,0)),"",INDEX('4k - Výsledková listina'!$P:$Q,MATCH($B150,'4k - Výsledková listina'!$M:$M,0),2))</f>
        <v/>
      </c>
      <c r="I150" s="56">
        <f t="shared" si="20"/>
        <v>0</v>
      </c>
      <c r="J150" s="171" t="str">
        <f t="shared" si="21"/>
        <v/>
      </c>
      <c r="K150" s="20" t="str">
        <f t="shared" si="22"/>
        <v/>
      </c>
      <c r="L150" s="58" t="str">
        <f t="shared" si="23"/>
        <v/>
      </c>
      <c r="N150">
        <f t="shared" si="24"/>
        <v>1</v>
      </c>
    </row>
    <row r="151" spans="1:14" x14ac:dyDescent="0.25">
      <c r="A151" s="118">
        <f>IF(Soupisky!H148&lt;&gt;"", Soupisky!H148, "")</f>
        <v>1331</v>
      </c>
      <c r="B151" s="118" t="str">
        <f>IF(Soupisky!I148&lt;&gt;"", Soupisky!I148, "")</f>
        <v>Valda Martin</v>
      </c>
      <c r="C151" s="118" t="str">
        <f>IF(Soupisky!J148&lt;&gt;"", Soupisky!J148, "")</f>
        <v>M</v>
      </c>
      <c r="D151" s="119" t="str">
        <f>IF(AND(A151&lt;&gt;"", Soupisky!E148 &lt;&gt; ""), Soupisky!E148, "")</f>
        <v>MO MRS Třebíč - SENSAS</v>
      </c>
      <c r="E151" s="56" t="str">
        <f>IF(ISNA(MATCH($B151,'4k - Výsledková listina'!$D:$D,0)),"",INDEX('4k - Výsledková listina'!$G:$H,MATCH($B151,'4k - Výsledková listina'!$D:$D,0),1))</f>
        <v/>
      </c>
      <c r="F151" s="57" t="str">
        <f>IF(ISNA(MATCH($B151,'4k - Výsledková listina'!$D:$D,0)),"",INDEX('4k - Výsledková listina'!$G:$H,MATCH($B151,'4k - Výsledková listina'!$D:$D,0),2))</f>
        <v/>
      </c>
      <c r="G151" s="56" t="str">
        <f>IF(ISNA(MATCH($B151,'4k - Výsledková listina'!$M:$M,0)),"",INDEX('4k - Výsledková listina'!$P:$Q,MATCH($B151,'4k - Výsledková listina'!$M:$M,0),1))</f>
        <v/>
      </c>
      <c r="H151" s="56" t="str">
        <f>IF(ISNA(MATCH($B151,'4k - Výsledková listina'!$M:$M,0)),"",INDEX('4k - Výsledková listina'!$P:$Q,MATCH($B151,'4k - Výsledková listina'!$M:$M,0),2))</f>
        <v/>
      </c>
      <c r="I151" s="56">
        <f t="shared" si="20"/>
        <v>0</v>
      </c>
      <c r="J151" s="171" t="str">
        <f t="shared" si="21"/>
        <v/>
      </c>
      <c r="K151" s="20" t="str">
        <f t="shared" si="22"/>
        <v/>
      </c>
      <c r="L151" s="58" t="str">
        <f t="shared" si="23"/>
        <v/>
      </c>
      <c r="N151">
        <f t="shared" si="24"/>
        <v>1</v>
      </c>
    </row>
    <row r="152" spans="1:14" x14ac:dyDescent="0.25">
      <c r="A152" s="118">
        <f>IF(Soupisky!H149&lt;&gt;"", Soupisky!H149, "")</f>
        <v>3</v>
      </c>
      <c r="B152" s="118" t="str">
        <f>IF(Soupisky!I149&lt;&gt;"", Soupisky!I149, "")</f>
        <v>Ing. Žigo Ladislav</v>
      </c>
      <c r="C152" s="118" t="str">
        <f>IF(Soupisky!J149&lt;&gt;"", Soupisky!J149, "")</f>
        <v>M</v>
      </c>
      <c r="D152" s="119" t="str">
        <f>IF(AND(A152&lt;&gt;"", Soupisky!E149 &lt;&gt; ""), Soupisky!E149, "")</f>
        <v>MO MRS Třebíč - SENSAS</v>
      </c>
      <c r="E152" s="56" t="str">
        <f>IF(ISNA(MATCH($B152,'4k - Výsledková listina'!$D:$D,0)),"",INDEX('4k - Výsledková listina'!$G:$H,MATCH($B152,'4k - Výsledková listina'!$D:$D,0),1))</f>
        <v/>
      </c>
      <c r="F152" s="57" t="str">
        <f>IF(ISNA(MATCH($B152,'4k - Výsledková listina'!$D:$D,0)),"",INDEX('4k - Výsledková listina'!$G:$H,MATCH($B152,'4k - Výsledková listina'!$D:$D,0),2))</f>
        <v/>
      </c>
      <c r="G152" s="56" t="str">
        <f>IF(ISNA(MATCH($B152,'4k - Výsledková listina'!$M:$M,0)),"",INDEX('4k - Výsledková listina'!$P:$Q,MATCH($B152,'4k - Výsledková listina'!$M:$M,0),1))</f>
        <v/>
      </c>
      <c r="H152" s="56" t="str">
        <f>IF(ISNA(MATCH($B152,'4k - Výsledková listina'!$M:$M,0)),"",INDEX('4k - Výsledková listina'!$P:$Q,MATCH($B152,'4k - Výsledková listina'!$M:$M,0),2))</f>
        <v/>
      </c>
      <c r="I152" s="56">
        <f t="shared" si="20"/>
        <v>0</v>
      </c>
      <c r="J152" s="171" t="str">
        <f t="shared" si="21"/>
        <v/>
      </c>
      <c r="K152" s="20" t="str">
        <f t="shared" si="22"/>
        <v/>
      </c>
      <c r="L152" s="58" t="str">
        <f t="shared" si="23"/>
        <v/>
      </c>
      <c r="N152">
        <f t="shared" si="24"/>
        <v>1</v>
      </c>
    </row>
    <row r="153" spans="1:14" x14ac:dyDescent="0.25">
      <c r="A153" s="118">
        <f>IF(Soupisky!H150&lt;&gt;"", Soupisky!H150, "")</f>
        <v>103</v>
      </c>
      <c r="B153" s="118" t="str">
        <f>IF(Soupisky!I150&lt;&gt;"", Soupisky!I150, "")</f>
        <v>Koten Petr</v>
      </c>
      <c r="C153" s="118" t="str">
        <f>IF(Soupisky!J150&lt;&gt;"", Soupisky!J150, "")</f>
        <v>M</v>
      </c>
      <c r="D153" s="119" t="str">
        <f>IF(AND(A153&lt;&gt;"", Soupisky!E150 &lt;&gt; ""), Soupisky!E150, "")</f>
        <v>MO MRS Třebíč - SENSAS</v>
      </c>
      <c r="E153" s="56" t="str">
        <f>IF(ISNA(MATCH($B153,'4k - Výsledková listina'!$D:$D,0)),"",INDEX('4k - Výsledková listina'!$G:$H,MATCH($B153,'4k - Výsledková listina'!$D:$D,0),1))</f>
        <v/>
      </c>
      <c r="F153" s="57" t="str">
        <f>IF(ISNA(MATCH($B153,'4k - Výsledková listina'!$D:$D,0)),"",INDEX('4k - Výsledková listina'!$G:$H,MATCH($B153,'4k - Výsledková listina'!$D:$D,0),2))</f>
        <v/>
      </c>
      <c r="G153" s="56" t="str">
        <f>IF(ISNA(MATCH($B153,'4k - Výsledková listina'!$M:$M,0)),"",INDEX('4k - Výsledková listina'!$P:$Q,MATCH($B153,'4k - Výsledková listina'!$M:$M,0),1))</f>
        <v/>
      </c>
      <c r="H153" s="56" t="str">
        <f>IF(ISNA(MATCH($B153,'4k - Výsledková listina'!$M:$M,0)),"",INDEX('4k - Výsledková listina'!$P:$Q,MATCH($B153,'4k - Výsledková listina'!$M:$M,0),2))</f>
        <v/>
      </c>
      <c r="I153" s="56">
        <f t="shared" si="20"/>
        <v>0</v>
      </c>
      <c r="J153" s="171" t="str">
        <f t="shared" si="21"/>
        <v/>
      </c>
      <c r="K153" s="20" t="str">
        <f t="shared" si="22"/>
        <v/>
      </c>
      <c r="L153" s="58" t="str">
        <f t="shared" si="23"/>
        <v/>
      </c>
      <c r="N153">
        <f t="shared" si="24"/>
        <v>1</v>
      </c>
    </row>
    <row r="154" spans="1:14" x14ac:dyDescent="0.25">
      <c r="A154" s="118">
        <f>IF(Soupisky!H151&lt;&gt;"", Soupisky!H151, "")</f>
        <v>3879</v>
      </c>
      <c r="B154" s="118" t="str">
        <f>IF(Soupisky!I151&lt;&gt;"", Soupisky!I151, "")</f>
        <v>Bartes Petr</v>
      </c>
      <c r="C154" s="118" t="str">
        <f>IF(Soupisky!J151&lt;&gt;"", Soupisky!J151, "")</f>
        <v>M</v>
      </c>
      <c r="D154" s="119" t="str">
        <f>IF(AND(A154&lt;&gt;"", Soupisky!E151 &lt;&gt; ""), Soupisky!E151, "")</f>
        <v>MO MRS Třebíč - SENSAS</v>
      </c>
      <c r="E154" s="56" t="str">
        <f>IF(ISNA(MATCH($B154,'4k - Výsledková listina'!$D:$D,0)),"",INDEX('4k - Výsledková listina'!$G:$H,MATCH($B154,'4k - Výsledková listina'!$D:$D,0),1))</f>
        <v/>
      </c>
      <c r="F154" s="57" t="str">
        <f>IF(ISNA(MATCH($B154,'4k - Výsledková listina'!$D:$D,0)),"",INDEX('4k - Výsledková listina'!$G:$H,MATCH($B154,'4k - Výsledková listina'!$D:$D,0),2))</f>
        <v/>
      </c>
      <c r="G154" s="56" t="str">
        <f>IF(ISNA(MATCH($B154,'4k - Výsledková listina'!$M:$M,0)),"",INDEX('4k - Výsledková listina'!$P:$Q,MATCH($B154,'4k - Výsledková listina'!$M:$M,0),1))</f>
        <v/>
      </c>
      <c r="H154" s="56" t="str">
        <f>IF(ISNA(MATCH($B154,'4k - Výsledková listina'!$M:$M,0)),"",INDEX('4k - Výsledková listina'!$P:$Q,MATCH($B154,'4k - Výsledková listina'!$M:$M,0),2))</f>
        <v/>
      </c>
      <c r="I154" s="56">
        <f t="shared" si="20"/>
        <v>0</v>
      </c>
      <c r="J154" s="171" t="str">
        <f t="shared" si="21"/>
        <v/>
      </c>
      <c r="K154" s="20" t="str">
        <f t="shared" si="22"/>
        <v/>
      </c>
      <c r="L154" s="58" t="str">
        <f t="shared" si="23"/>
        <v/>
      </c>
      <c r="N154">
        <f t="shared" si="24"/>
        <v>1</v>
      </c>
    </row>
    <row r="155" spans="1:14" x14ac:dyDescent="0.25">
      <c r="A155" s="118" t="str">
        <f>IF(Soupisky!H152&lt;&gt;"", Soupisky!H152, "")</f>
        <v/>
      </c>
      <c r="B155" s="118" t="str">
        <f>IF(Soupisky!I152&lt;&gt;"", Soupisky!I152, "")</f>
        <v/>
      </c>
      <c r="C155" s="118" t="str">
        <f>IF(Soupisky!J152&lt;&gt;"", Soupisky!J152, "")</f>
        <v/>
      </c>
      <c r="D155" s="119" t="str">
        <f>IF(AND(A155&lt;&gt;"", Soupisky!E152 &lt;&gt; ""), Soupisky!E152, "")</f>
        <v/>
      </c>
      <c r="E155" s="56" t="str">
        <f>IF(ISNA(MATCH($B155,'4k - Výsledková listina'!$D:$D,0)),"",INDEX('4k - Výsledková listina'!$G:$H,MATCH($B155,'4k - Výsledková listina'!$D:$D,0),1))</f>
        <v/>
      </c>
      <c r="F155" s="57" t="str">
        <f>IF(ISNA(MATCH($B155,'4k - Výsledková listina'!$D:$D,0)),"",INDEX('4k - Výsledková listina'!$G:$H,MATCH($B155,'4k - Výsledková listina'!$D:$D,0),2))</f>
        <v/>
      </c>
      <c r="G155" s="56" t="str">
        <f>IF(ISNA(MATCH($B155,'4k - Výsledková listina'!$M:$M,0)),"",INDEX('4k - Výsledková listina'!$P:$Q,MATCH($B155,'4k - Výsledková listina'!$M:$M,0),1))</f>
        <v/>
      </c>
      <c r="H155" s="56" t="str">
        <f>IF(ISNA(MATCH($B155,'4k - Výsledková listina'!$M:$M,0)),"",INDEX('4k - Výsledková listina'!$P:$Q,MATCH($B155,'4k - Výsledková listina'!$M:$M,0),2))</f>
        <v/>
      </c>
      <c r="I155" s="56" t="str">
        <f t="shared" si="20"/>
        <v/>
      </c>
      <c r="J155" s="171" t="str">
        <f t="shared" si="21"/>
        <v/>
      </c>
      <c r="K155" s="20" t="str">
        <f t="shared" si="22"/>
        <v/>
      </c>
      <c r="L155" s="58" t="str">
        <f t="shared" si="23"/>
        <v/>
      </c>
      <c r="N155">
        <f t="shared" si="24"/>
        <v>0</v>
      </c>
    </row>
    <row r="156" spans="1:14" x14ac:dyDescent="0.25">
      <c r="A156" s="118" t="str">
        <f>IF(Soupisky!H153&lt;&gt;"", Soupisky!H153, "")</f>
        <v/>
      </c>
      <c r="B156" s="118" t="str">
        <f>IF(Soupisky!I153&lt;&gt;"", Soupisky!I153, "")</f>
        <v/>
      </c>
      <c r="C156" s="118" t="str">
        <f>IF(Soupisky!J153&lt;&gt;"", Soupisky!J153, "")</f>
        <v/>
      </c>
      <c r="D156" s="119" t="str">
        <f>IF(AND(A156&lt;&gt;"", Soupisky!E153 &lt;&gt; ""), Soupisky!E153, "")</f>
        <v/>
      </c>
      <c r="E156" s="56" t="str">
        <f>IF(ISNA(MATCH($B156,'4k - Výsledková listina'!$D:$D,0)),"",INDEX('4k - Výsledková listina'!$G:$H,MATCH($B156,'4k - Výsledková listina'!$D:$D,0),1))</f>
        <v/>
      </c>
      <c r="F156" s="57" t="str">
        <f>IF(ISNA(MATCH($B156,'4k - Výsledková listina'!$D:$D,0)),"",INDEX('4k - Výsledková listina'!$G:$H,MATCH($B156,'4k - Výsledková listina'!$D:$D,0),2))</f>
        <v/>
      </c>
      <c r="G156" s="56" t="str">
        <f>IF(ISNA(MATCH($B156,'4k - Výsledková listina'!$M:$M,0)),"",INDEX('4k - Výsledková listina'!$P:$Q,MATCH($B156,'4k - Výsledková listina'!$M:$M,0),1))</f>
        <v/>
      </c>
      <c r="H156" s="56" t="str">
        <f>IF(ISNA(MATCH($B156,'4k - Výsledková listina'!$M:$M,0)),"",INDEX('4k - Výsledková listina'!$P:$Q,MATCH($B156,'4k - Výsledková listina'!$M:$M,0),2))</f>
        <v/>
      </c>
      <c r="I156" s="56" t="str">
        <f t="shared" si="20"/>
        <v/>
      </c>
      <c r="J156" s="171" t="str">
        <f t="shared" si="21"/>
        <v/>
      </c>
      <c r="K156" s="20" t="str">
        <f t="shared" si="22"/>
        <v/>
      </c>
      <c r="L156" s="58" t="str">
        <f t="shared" si="23"/>
        <v/>
      </c>
      <c r="N156">
        <f t="shared" si="24"/>
        <v>0</v>
      </c>
    </row>
    <row r="157" spans="1:14" x14ac:dyDescent="0.25">
      <c r="A157" s="118" t="str">
        <f>IF(Soupisky!H154&lt;&gt;"", Soupisky!H154, "")</f>
        <v/>
      </c>
      <c r="B157" s="118" t="str">
        <f>IF(Soupisky!I154&lt;&gt;"", Soupisky!I154, "")</f>
        <v/>
      </c>
      <c r="C157" s="118" t="str">
        <f>IF(Soupisky!J154&lt;&gt;"", Soupisky!J154, "")</f>
        <v/>
      </c>
      <c r="D157" s="119" t="str">
        <f>IF(AND(A157&lt;&gt;"", Soupisky!E154 &lt;&gt; ""), Soupisky!E154, "")</f>
        <v/>
      </c>
      <c r="E157" s="56" t="str">
        <f>IF(ISNA(MATCH($B157,'4k - Výsledková listina'!$D:$D,0)),"",INDEX('4k - Výsledková listina'!$G:$H,MATCH($B157,'4k - Výsledková listina'!$D:$D,0),1))</f>
        <v/>
      </c>
      <c r="F157" s="57" t="str">
        <f>IF(ISNA(MATCH($B157,'4k - Výsledková listina'!$D:$D,0)),"",INDEX('4k - Výsledková listina'!$G:$H,MATCH($B157,'4k - Výsledková listina'!$D:$D,0),2))</f>
        <v/>
      </c>
      <c r="G157" s="56" t="str">
        <f>IF(ISNA(MATCH($B157,'4k - Výsledková listina'!$M:$M,0)),"",INDEX('4k - Výsledková listina'!$P:$Q,MATCH($B157,'4k - Výsledková listina'!$M:$M,0),1))</f>
        <v/>
      </c>
      <c r="H157" s="56" t="str">
        <f>IF(ISNA(MATCH($B157,'4k - Výsledková listina'!$M:$M,0)),"",INDEX('4k - Výsledková listina'!$P:$Q,MATCH($B157,'4k - Výsledková listina'!$M:$M,0),2))</f>
        <v/>
      </c>
      <c r="I157" s="56" t="str">
        <f t="shared" si="20"/>
        <v/>
      </c>
      <c r="J157" s="171" t="str">
        <f t="shared" si="21"/>
        <v/>
      </c>
      <c r="K157" s="20" t="str">
        <f t="shared" si="22"/>
        <v/>
      </c>
      <c r="L157" s="58" t="str">
        <f t="shared" si="23"/>
        <v/>
      </c>
      <c r="N157">
        <f t="shared" si="24"/>
        <v>0</v>
      </c>
    </row>
    <row r="158" spans="1:14" x14ac:dyDescent="0.25">
      <c r="A158" s="118" t="str">
        <f>IF(Soupisky!H155&lt;&gt;"", Soupisky!H155, "")</f>
        <v/>
      </c>
      <c r="B158" s="118" t="str">
        <f>IF(Soupisky!I155&lt;&gt;"", Soupisky!I155, "")</f>
        <v/>
      </c>
      <c r="C158" s="118" t="str">
        <f>IF(Soupisky!J155&lt;&gt;"", Soupisky!J155, "")</f>
        <v/>
      </c>
      <c r="D158" s="119" t="str">
        <f>IF(AND(A158&lt;&gt;"", Soupisky!E155 &lt;&gt; ""), Soupisky!E155, "")</f>
        <v/>
      </c>
      <c r="E158" s="56" t="str">
        <f>IF(ISNA(MATCH($B158,'4k - Výsledková listina'!$D:$D,0)),"",INDEX('4k - Výsledková listina'!$G:$H,MATCH($B158,'4k - Výsledková listina'!$D:$D,0),1))</f>
        <v/>
      </c>
      <c r="F158" s="57" t="str">
        <f>IF(ISNA(MATCH($B158,'4k - Výsledková listina'!$D:$D,0)),"",INDEX('4k - Výsledková listina'!$G:$H,MATCH($B158,'4k - Výsledková listina'!$D:$D,0),2))</f>
        <v/>
      </c>
      <c r="G158" s="56" t="str">
        <f>IF(ISNA(MATCH($B158,'4k - Výsledková listina'!$M:$M,0)),"",INDEX('4k - Výsledková listina'!$P:$Q,MATCH($B158,'4k - Výsledková listina'!$M:$M,0),1))</f>
        <v/>
      </c>
      <c r="H158" s="56" t="str">
        <f>IF(ISNA(MATCH($B158,'4k - Výsledková listina'!$M:$M,0)),"",INDEX('4k - Výsledková listina'!$P:$Q,MATCH($B158,'4k - Výsledková listina'!$M:$M,0),2))</f>
        <v/>
      </c>
      <c r="I158" s="56" t="str">
        <f t="shared" si="20"/>
        <v/>
      </c>
      <c r="J158" s="171" t="str">
        <f t="shared" si="21"/>
        <v/>
      </c>
      <c r="K158" s="20" t="str">
        <f t="shared" si="22"/>
        <v/>
      </c>
      <c r="L158" s="58" t="str">
        <f t="shared" si="23"/>
        <v/>
      </c>
      <c r="N158">
        <f t="shared" si="24"/>
        <v>0</v>
      </c>
    </row>
    <row r="159" spans="1:14" x14ac:dyDescent="0.25">
      <c r="A159" s="118" t="str">
        <f>IF(Soupisky!H156&lt;&gt;"", Soupisky!H156, "")</f>
        <v/>
      </c>
      <c r="B159" s="118" t="str">
        <f>IF(Soupisky!I156&lt;&gt;"", Soupisky!I156, "")</f>
        <v/>
      </c>
      <c r="C159" s="118" t="str">
        <f>IF(Soupisky!J156&lt;&gt;"", Soupisky!J156, "")</f>
        <v/>
      </c>
      <c r="D159" s="119" t="str">
        <f>IF(AND(A159&lt;&gt;"", Soupisky!E156 &lt;&gt; ""), Soupisky!E156, "")</f>
        <v/>
      </c>
      <c r="E159" s="56" t="str">
        <f>IF(ISNA(MATCH($B159,'4k - Výsledková listina'!$D:$D,0)),"",INDEX('4k - Výsledková listina'!$G:$H,MATCH($B159,'4k - Výsledková listina'!$D:$D,0),1))</f>
        <v/>
      </c>
      <c r="F159" s="57" t="str">
        <f>IF(ISNA(MATCH($B159,'4k - Výsledková listina'!$D:$D,0)),"",INDEX('4k - Výsledková listina'!$G:$H,MATCH($B159,'4k - Výsledková listina'!$D:$D,0),2))</f>
        <v/>
      </c>
      <c r="G159" s="56" t="str">
        <f>IF(ISNA(MATCH($B159,'4k - Výsledková listina'!$M:$M,0)),"",INDEX('4k - Výsledková listina'!$P:$Q,MATCH($B159,'4k - Výsledková listina'!$M:$M,0),1))</f>
        <v/>
      </c>
      <c r="H159" s="56" t="str">
        <f>IF(ISNA(MATCH($B159,'4k - Výsledková listina'!$M:$M,0)),"",INDEX('4k - Výsledková listina'!$P:$Q,MATCH($B159,'4k - Výsledková listina'!$M:$M,0),2))</f>
        <v/>
      </c>
      <c r="I159" s="56" t="str">
        <f t="shared" si="20"/>
        <v/>
      </c>
      <c r="J159" s="171" t="str">
        <f t="shared" si="21"/>
        <v/>
      </c>
      <c r="K159" s="20" t="str">
        <f t="shared" si="22"/>
        <v/>
      </c>
      <c r="L159" s="58" t="str">
        <f t="shared" si="23"/>
        <v/>
      </c>
      <c r="N159">
        <f t="shared" si="24"/>
        <v>0</v>
      </c>
    </row>
    <row r="160" spans="1:14" x14ac:dyDescent="0.25">
      <c r="A160" s="118" t="str">
        <f>IF(Soupisky!H157&lt;&gt;"", Soupisky!H157, "")</f>
        <v/>
      </c>
      <c r="B160" s="118" t="str">
        <f>IF(Soupisky!I157&lt;&gt;"", Soupisky!I157, "")</f>
        <v/>
      </c>
      <c r="C160" s="118" t="str">
        <f>IF(Soupisky!J157&lt;&gt;"", Soupisky!J157, "")</f>
        <v/>
      </c>
      <c r="D160" s="119" t="str">
        <f>IF(AND(A160&lt;&gt;"", Soupisky!E157 &lt;&gt; ""), Soupisky!E157, "")</f>
        <v/>
      </c>
      <c r="E160" s="56" t="str">
        <f>IF(ISNA(MATCH($B160,'4k - Výsledková listina'!$D:$D,0)),"",INDEX('4k - Výsledková listina'!$G:$H,MATCH($B160,'4k - Výsledková listina'!$D:$D,0),1))</f>
        <v/>
      </c>
      <c r="F160" s="57" t="str">
        <f>IF(ISNA(MATCH($B160,'4k - Výsledková listina'!$D:$D,0)),"",INDEX('4k - Výsledková listina'!$G:$H,MATCH($B160,'4k - Výsledková listina'!$D:$D,0),2))</f>
        <v/>
      </c>
      <c r="G160" s="56" t="str">
        <f>IF(ISNA(MATCH($B160,'4k - Výsledková listina'!$M:$M,0)),"",INDEX('4k - Výsledková listina'!$P:$Q,MATCH($B160,'4k - Výsledková listina'!$M:$M,0),1))</f>
        <v/>
      </c>
      <c r="H160" s="56" t="str">
        <f>IF(ISNA(MATCH($B160,'4k - Výsledková listina'!$M:$M,0)),"",INDEX('4k - Výsledková listina'!$P:$Q,MATCH($B160,'4k - Výsledková listina'!$M:$M,0),2))</f>
        <v/>
      </c>
      <c r="I160" s="56" t="str">
        <f t="shared" si="20"/>
        <v/>
      </c>
      <c r="J160" s="171" t="str">
        <f t="shared" si="21"/>
        <v/>
      </c>
      <c r="K160" s="20" t="str">
        <f t="shared" si="22"/>
        <v/>
      </c>
      <c r="L160" s="58" t="str">
        <f t="shared" si="23"/>
        <v/>
      </c>
      <c r="N160">
        <f t="shared" si="24"/>
        <v>0</v>
      </c>
    </row>
    <row r="161" spans="1:14" x14ac:dyDescent="0.25">
      <c r="A161" s="118" t="str">
        <f>IF(Soupisky!H158&lt;&gt;"", Soupisky!H158, "")</f>
        <v/>
      </c>
      <c r="B161" s="118" t="str">
        <f>IF(Soupisky!I158&lt;&gt;"", Soupisky!I158, "")</f>
        <v/>
      </c>
      <c r="C161" s="118" t="str">
        <f>IF(Soupisky!J158&lt;&gt;"", Soupisky!J158, "")</f>
        <v/>
      </c>
      <c r="D161" s="119" t="str">
        <f>IF(AND(A161&lt;&gt;"", Soupisky!E158 &lt;&gt; ""), Soupisky!E158, "")</f>
        <v/>
      </c>
      <c r="E161" s="56" t="str">
        <f>IF(ISNA(MATCH($B161,'4k - Výsledková listina'!$D:$D,0)),"",INDEX('4k - Výsledková listina'!$G:$H,MATCH($B161,'4k - Výsledková listina'!$D:$D,0),1))</f>
        <v/>
      </c>
      <c r="F161" s="57" t="str">
        <f>IF(ISNA(MATCH($B161,'4k - Výsledková listina'!$D:$D,0)),"",INDEX('4k - Výsledková listina'!$G:$H,MATCH($B161,'4k - Výsledková listina'!$D:$D,0),2))</f>
        <v/>
      </c>
      <c r="G161" s="56" t="str">
        <f>IF(ISNA(MATCH($B161,'4k - Výsledková listina'!$M:$M,0)),"",INDEX('4k - Výsledková listina'!$P:$Q,MATCH($B161,'4k - Výsledková listina'!$M:$M,0),1))</f>
        <v/>
      </c>
      <c r="H161" s="56" t="str">
        <f>IF(ISNA(MATCH($B161,'4k - Výsledková listina'!$M:$M,0)),"",INDEX('4k - Výsledková listina'!$P:$Q,MATCH($B161,'4k - Výsledková listina'!$M:$M,0),2))</f>
        <v/>
      </c>
      <c r="I161" s="56" t="str">
        <f t="shared" si="20"/>
        <v/>
      </c>
      <c r="J161" s="171" t="str">
        <f t="shared" si="21"/>
        <v/>
      </c>
      <c r="K161" s="20" t="str">
        <f t="shared" si="22"/>
        <v/>
      </c>
      <c r="L161" s="58" t="str">
        <f t="shared" si="23"/>
        <v/>
      </c>
      <c r="N161">
        <f t="shared" si="24"/>
        <v>0</v>
      </c>
    </row>
  </sheetData>
  <sheetProtection sheet="1" formatCells="0" formatColumns="0" formatRows="0" insertColumns="0" insertRows="0" sort="0" autoFilter="0"/>
  <mergeCells count="6">
    <mergeCell ref="M4:M5"/>
    <mergeCell ref="A1:L1"/>
    <mergeCell ref="A2:L2"/>
    <mergeCell ref="E4:F4"/>
    <mergeCell ref="G4:H4"/>
    <mergeCell ref="I4:L4"/>
  </mergeCells>
  <conditionalFormatting sqref="L1:L1048576">
    <cfRule type="cellIs" dxfId="4" priority="1" stopIfTrue="1" operator="between">
      <formula>1</formula>
      <formula>3</formula>
    </cfRule>
  </conditionalFormatting>
  <printOptions horizontalCentered="1"/>
  <pageMargins left="0.43307086614173229" right="0.39370078740157483" top="0.59055118110236227" bottom="7.874015748031496E-2" header="0.27559055118110237" footer="0.23622047244094491"/>
  <pageSetup paperSize="9" scale="71" fitToHeight="2" orientation="portrait" verticalDpi="300" r:id="rId1"/>
  <headerFooter alignWithMargins="0">
    <oddHeader>&amp;C&amp;"Arial CE,Tučné"&amp;12&amp;A</oddHeader>
  </headerFooter>
  <drawing r:id="rId2"/>
  <legacyDrawing r:id="rId3"/>
  <controls>
    <mc:AlternateContent xmlns:mc="http://schemas.openxmlformats.org/markup-compatibility/2006">
      <mc:Choice Requires="x14">
        <control shapeId="904193" r:id="rId4" name="CommandButton1">
          <controlPr print="0" autoLine="0" autoPict="0" r:id="rId5">
            <anchor moveWithCells="1">
              <from>
                <xdr:col>4</xdr:col>
                <xdr:colOff>247650</xdr:colOff>
                <xdr:row>3</xdr:row>
                <xdr:rowOff>123825</xdr:rowOff>
              </from>
              <to>
                <xdr:col>5</xdr:col>
                <xdr:colOff>352425</xdr:colOff>
                <xdr:row>3</xdr:row>
                <xdr:rowOff>304800</xdr:rowOff>
              </to>
            </anchor>
          </controlPr>
        </control>
      </mc:Choice>
      <mc:Fallback>
        <control shapeId="904193" r:id="rId4" name="CommandButton1"/>
      </mc:Fallback>
    </mc:AlternateContent>
    <mc:AlternateContent xmlns:mc="http://schemas.openxmlformats.org/markup-compatibility/2006">
      <mc:Choice Requires="x14">
        <control shapeId="904194" r:id="rId6" name="CommandButton2">
          <controlPr defaultSize="0" print="0" autoLine="0" autoPict="0" r:id="rId7">
            <anchor moveWithCells="1">
              <from>
                <xdr:col>3</xdr:col>
                <xdr:colOff>1390650</xdr:colOff>
                <xdr:row>3</xdr:row>
                <xdr:rowOff>123825</xdr:rowOff>
              </from>
              <to>
                <xdr:col>3</xdr:col>
                <xdr:colOff>1943100</xdr:colOff>
                <xdr:row>3</xdr:row>
                <xdr:rowOff>314325</xdr:rowOff>
              </to>
            </anchor>
          </controlPr>
        </control>
      </mc:Choice>
      <mc:Fallback>
        <control shapeId="904194" r:id="rId6" name="CommandButton2"/>
      </mc:Fallback>
    </mc:AlternateContent>
    <mc:AlternateContent xmlns:mc="http://schemas.openxmlformats.org/markup-compatibility/2006">
      <mc:Choice Requires="x14">
        <control shapeId="904195" r:id="rId8" name="CommandButton3">
          <controlPr defaultSize="0" print="0" autoLine="0" autoPict="0" r:id="rId9">
            <anchor moveWithCells="1">
              <from>
                <xdr:col>3</xdr:col>
                <xdr:colOff>2047875</xdr:colOff>
                <xdr:row>3</xdr:row>
                <xdr:rowOff>123825</xdr:rowOff>
              </from>
              <to>
                <xdr:col>3</xdr:col>
                <xdr:colOff>2609850</xdr:colOff>
                <xdr:row>3</xdr:row>
                <xdr:rowOff>314325</xdr:rowOff>
              </to>
            </anchor>
          </controlPr>
        </control>
      </mc:Choice>
      <mc:Fallback>
        <control shapeId="904195" r:id="rId8" name="CommandButton3"/>
      </mc:Fallback>
    </mc:AlternateContent>
  </control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>
    <pageSetUpPr fitToPage="1"/>
  </sheetPr>
  <dimension ref="A1:AC18"/>
  <sheetViews>
    <sheetView showGridLines="0" view="pageBreakPreview" topLeftCell="A3" zoomScaleNormal="80" zoomScaleSheetLayoutView="100" workbookViewId="0">
      <pane xSplit="1" ySplit="3" topLeftCell="B6" activePane="bottomRight" state="frozen"/>
      <selection activeCell="A3" sqref="A3:A4"/>
      <selection pane="topRight" activeCell="A3" sqref="A3:A4"/>
      <selection pane="bottomLeft" activeCell="A3" sqref="A3:A4"/>
      <selection pane="bottomRight" activeCell="A3" sqref="A3:A4"/>
    </sheetView>
  </sheetViews>
  <sheetFormatPr defaultColWidth="5.28515625" defaultRowHeight="15.75" x14ac:dyDescent="0.25"/>
  <cols>
    <col min="1" max="1" width="6.42578125" style="8" customWidth="1"/>
    <col min="2" max="2" width="25.7109375" style="13" customWidth="1"/>
    <col min="3" max="3" width="30.7109375" style="13" customWidth="1"/>
    <col min="4" max="4" width="10.7109375" style="10" customWidth="1"/>
    <col min="5" max="5" width="2.7109375" style="15" hidden="1" customWidth="1"/>
    <col min="6" max="6" width="3.7109375" style="15" customWidth="1"/>
    <col min="7" max="7" width="6.7109375" style="5" customWidth="1"/>
    <col min="8" max="8" width="15.7109375" style="11" customWidth="1"/>
    <col min="9" max="9" width="25.7109375" style="13" customWidth="1"/>
    <col min="10" max="10" width="30.7109375" style="13" customWidth="1"/>
    <col min="11" max="11" width="10.7109375" style="10" customWidth="1"/>
    <col min="12" max="12" width="2.7109375" style="11" hidden="1" customWidth="1"/>
    <col min="13" max="13" width="3.85546875" style="11" customWidth="1"/>
    <col min="14" max="14" width="6.7109375" style="5" customWidth="1"/>
    <col min="15" max="15" width="15.7109375" style="11" customWidth="1"/>
    <col min="16" max="16" width="25.7109375" style="13" customWidth="1"/>
    <col min="17" max="17" width="30.7109375" style="13" customWidth="1"/>
    <col min="18" max="18" width="10.7109375" style="10" customWidth="1"/>
    <col min="19" max="19" width="2.7109375" style="11" hidden="1" customWidth="1"/>
    <col min="20" max="20" width="3.85546875" style="11" customWidth="1"/>
    <col min="21" max="21" width="6.28515625" style="5" customWidth="1"/>
    <col min="22" max="22" width="15.7109375" style="11" customWidth="1"/>
    <col min="23" max="23" width="25.7109375" style="13" customWidth="1"/>
    <col min="24" max="24" width="30.7109375" style="13" customWidth="1"/>
    <col min="25" max="25" width="10.7109375" style="10" customWidth="1"/>
    <col min="26" max="26" width="2.7109375" style="11" hidden="1" customWidth="1"/>
    <col min="27" max="27" width="2.7109375" style="11" customWidth="1"/>
    <col min="28" max="28" width="6.7109375" style="5" customWidth="1"/>
    <col min="29" max="29" width="15.7109375" style="11" customWidth="1"/>
    <col min="30" max="16384" width="5.28515625" style="11"/>
  </cols>
  <sheetData>
    <row r="1" spans="1:29" x14ac:dyDescent="0.25">
      <c r="A1" s="44"/>
      <c r="B1" s="369" t="str">
        <f>CONCATENATE('4k - Základní list'!$E$3)</f>
        <v>1. liga</v>
      </c>
      <c r="C1" s="369"/>
      <c r="D1" s="369"/>
      <c r="E1" s="369"/>
      <c r="F1" s="369"/>
      <c r="G1" s="369"/>
      <c r="H1" s="369"/>
      <c r="I1" s="369" t="str">
        <f>CONCATENATE('4k - Základní list'!$E$3)</f>
        <v>1. liga</v>
      </c>
      <c r="J1" s="369"/>
      <c r="K1" s="369"/>
      <c r="L1" s="369"/>
      <c r="M1" s="369"/>
      <c r="N1" s="369"/>
      <c r="O1" s="369"/>
      <c r="P1" s="369" t="str">
        <f>CONCATENATE('4k - Základní list'!$E$3)</f>
        <v>1. liga</v>
      </c>
      <c r="Q1" s="369"/>
      <c r="R1" s="369"/>
      <c r="S1" s="369"/>
      <c r="T1" s="369"/>
      <c r="U1" s="369"/>
      <c r="V1" s="369"/>
      <c r="W1" s="369" t="str">
        <f>CONCATENATE('4k - Základní list'!$E$3)</f>
        <v>1. liga</v>
      </c>
      <c r="X1" s="369"/>
      <c r="Y1" s="369"/>
      <c r="Z1" s="369"/>
      <c r="AA1" s="369"/>
      <c r="AB1" s="369"/>
      <c r="AC1" s="369"/>
    </row>
    <row r="2" spans="1:29" s="46" customFormat="1" ht="13.5" thickBot="1" x14ac:dyDescent="0.25">
      <c r="A2" s="45"/>
      <c r="B2" s="368" t="str">
        <f>CONCATENATE('4k - Základní list'!$D$4)</f>
        <v/>
      </c>
      <c r="C2" s="368"/>
      <c r="D2" s="368"/>
      <c r="E2" s="368"/>
      <c r="F2" s="368"/>
      <c r="G2" s="368"/>
      <c r="H2" s="368"/>
      <c r="I2" s="368" t="str">
        <f>CONCATENATE('4k - Základní list'!$D$4)</f>
        <v/>
      </c>
      <c r="J2" s="368"/>
      <c r="K2" s="368"/>
      <c r="L2" s="368"/>
      <c r="M2" s="368"/>
      <c r="N2" s="368"/>
      <c r="O2" s="368"/>
      <c r="P2" s="368" t="str">
        <f>CONCATENATE('4k - Základní list'!$D$4)</f>
        <v/>
      </c>
      <c r="Q2" s="368"/>
      <c r="R2" s="368"/>
      <c r="S2" s="368"/>
      <c r="T2" s="368"/>
      <c r="U2" s="368"/>
      <c r="V2" s="368"/>
      <c r="W2" s="368" t="str">
        <f>CONCATENATE('4k - Základní list'!$D$4)</f>
        <v/>
      </c>
      <c r="X2" s="368"/>
      <c r="Y2" s="368"/>
      <c r="Z2" s="368"/>
      <c r="AA2" s="368"/>
      <c r="AB2" s="368"/>
      <c r="AC2" s="368"/>
    </row>
    <row r="3" spans="1:29" ht="16.5" customHeight="1" x14ac:dyDescent="0.25">
      <c r="A3" s="376" t="s">
        <v>12</v>
      </c>
      <c r="B3" s="370" t="s">
        <v>21</v>
      </c>
      <c r="C3" s="371"/>
      <c r="D3" s="371"/>
      <c r="E3" s="371"/>
      <c r="F3" s="371"/>
      <c r="G3" s="371"/>
      <c r="H3" s="372"/>
      <c r="I3" s="370" t="s">
        <v>21</v>
      </c>
      <c r="J3" s="371"/>
      <c r="K3" s="371"/>
      <c r="L3" s="371"/>
      <c r="M3" s="371"/>
      <c r="N3" s="371"/>
      <c r="O3" s="372"/>
      <c r="P3" s="370" t="s">
        <v>21</v>
      </c>
      <c r="Q3" s="371"/>
      <c r="R3" s="371"/>
      <c r="S3" s="371"/>
      <c r="T3" s="371"/>
      <c r="U3" s="371"/>
      <c r="V3" s="372"/>
      <c r="W3" s="370" t="s">
        <v>21</v>
      </c>
      <c r="X3" s="371"/>
      <c r="Y3" s="371"/>
      <c r="Z3" s="371"/>
      <c r="AA3" s="371"/>
      <c r="AB3" s="371"/>
      <c r="AC3" s="372"/>
    </row>
    <row r="4" spans="1:29" s="5" customFormat="1" ht="16.5" customHeight="1" thickBot="1" x14ac:dyDescent="0.3">
      <c r="A4" s="377"/>
      <c r="B4" s="373" t="str">
        <f>IF(ISBLANK('4k - Základní list'!$C11),"",'4k - Základní list'!$A11)</f>
        <v>A</v>
      </c>
      <c r="C4" s="374"/>
      <c r="D4" s="374"/>
      <c r="E4" s="374"/>
      <c r="F4" s="374"/>
      <c r="G4" s="374"/>
      <c r="H4" s="375"/>
      <c r="I4" s="373" t="str">
        <f>IF(ISBLANK('4k - Základní list'!$C12),"",'4k - Základní list'!$A12)</f>
        <v>B</v>
      </c>
      <c r="J4" s="374"/>
      <c r="K4" s="374"/>
      <c r="L4" s="374"/>
      <c r="M4" s="374"/>
      <c r="N4" s="374"/>
      <c r="O4" s="375"/>
      <c r="P4" s="373" t="str">
        <f>IF(ISBLANK('4k - Základní list'!$C13),"",'4k - Základní list'!$A13)</f>
        <v>C</v>
      </c>
      <c r="Q4" s="374"/>
      <c r="R4" s="374"/>
      <c r="S4" s="374"/>
      <c r="T4" s="374"/>
      <c r="U4" s="374"/>
      <c r="V4" s="375"/>
      <c r="W4" s="373" t="str">
        <f>IF(ISBLANK('4k - Základní list'!$C14),"",'4k - Základní list'!$A14)</f>
        <v>D</v>
      </c>
      <c r="X4" s="374"/>
      <c r="Y4" s="374"/>
      <c r="Z4" s="374"/>
      <c r="AA4" s="374"/>
      <c r="AB4" s="374"/>
      <c r="AC4" s="375"/>
    </row>
    <row r="5" spans="1:29" s="6" customFormat="1" ht="13.5" thickBot="1" x14ac:dyDescent="0.25">
      <c r="A5" s="378"/>
      <c r="B5" s="1" t="s">
        <v>60</v>
      </c>
      <c r="C5" s="1" t="s">
        <v>48</v>
      </c>
      <c r="D5" s="66" t="s">
        <v>13</v>
      </c>
      <c r="E5" s="17" t="s">
        <v>20</v>
      </c>
      <c r="F5" s="17" t="s">
        <v>73</v>
      </c>
      <c r="G5" s="2" t="s">
        <v>14</v>
      </c>
      <c r="H5" s="67" t="s">
        <v>46</v>
      </c>
      <c r="I5" s="1" t="s">
        <v>60</v>
      </c>
      <c r="J5" s="1" t="s">
        <v>48</v>
      </c>
      <c r="K5" s="66" t="s">
        <v>13</v>
      </c>
      <c r="L5" s="17" t="s">
        <v>20</v>
      </c>
      <c r="M5" s="17" t="s">
        <v>73</v>
      </c>
      <c r="N5" s="2" t="s">
        <v>14</v>
      </c>
      <c r="O5" s="67" t="s">
        <v>46</v>
      </c>
      <c r="P5" s="1" t="s">
        <v>60</v>
      </c>
      <c r="Q5" s="1" t="s">
        <v>48</v>
      </c>
      <c r="R5" s="66" t="s">
        <v>13</v>
      </c>
      <c r="S5" s="17" t="s">
        <v>20</v>
      </c>
      <c r="T5" s="17" t="s">
        <v>73</v>
      </c>
      <c r="U5" s="2" t="s">
        <v>14</v>
      </c>
      <c r="V5" s="67" t="s">
        <v>46</v>
      </c>
      <c r="W5" s="1" t="s">
        <v>60</v>
      </c>
      <c r="X5" s="1" t="s">
        <v>48</v>
      </c>
      <c r="Y5" s="66" t="s">
        <v>13</v>
      </c>
      <c r="Z5" s="17" t="s">
        <v>20</v>
      </c>
      <c r="AA5" s="17" t="s">
        <v>73</v>
      </c>
      <c r="AB5" s="2" t="s">
        <v>14</v>
      </c>
      <c r="AC5" s="67" t="s">
        <v>46</v>
      </c>
    </row>
    <row r="6" spans="1:29" s="7" customFormat="1" ht="34.5" customHeight="1" x14ac:dyDescent="0.2">
      <c r="A6" s="3">
        <v>1</v>
      </c>
      <c r="B6" s="16" t="str">
        <f>IF(ISNA(MATCH(CONCATENATE(B$4,$A6),'4k - Výsledková listina'!$U:$U,0)),"",INDEX('4k - Výsledková listina'!$D:$D,MATCH(CONCATENATE(B$4,$A6),'4k - Výsledková listina'!$U:$U,0),1))</f>
        <v/>
      </c>
      <c r="C6" s="47" t="str">
        <f>IF(ISNA(MATCH(CONCATENATE(B$4,$A6),'4k - Výsledková listina'!$U:$U,0)),"",INDEX('4k - Výsledková listina'!$W:$W,MATCH(CONCATENATE(B$4,$A6),'4k - Výsledková listina'!$U:$U,0),1))</f>
        <v/>
      </c>
      <c r="D6" s="221"/>
      <c r="E6" s="222" t="str">
        <f t="shared" ref="E6:E17" si="0">IF(D6="","",RANK(D6,D:D,0))</f>
        <v/>
      </c>
      <c r="F6" s="223"/>
      <c r="G6" s="48" t="str">
        <f t="shared" ref="G6:G17" si="1">IF(D6="","",RANK(D6,D$6:D$17,0)+(COUNT(D$6:D$17)+1-RANK(D6,D$6:D$17,0)-RANK(D6,D$6:D$17,1))/2+F6)</f>
        <v/>
      </c>
      <c r="H6" s="68"/>
      <c r="I6" s="16" t="str">
        <f>IF(ISNA(MATCH(CONCATENATE(I$4,$A6),'4k - Výsledková listina'!$U:$U,0)),"",INDEX('4k - Výsledková listina'!$D:$D,MATCH(CONCATENATE(I$4,$A6),'4k - Výsledková listina'!$U:$U,0),1))</f>
        <v/>
      </c>
      <c r="J6" s="47" t="str">
        <f>IF(ISNA(MATCH(CONCATENATE(I$4,$A6),'4k - Výsledková listina'!$U:$U,0)),"",INDEX('4k - Výsledková listina'!$W:$W,MATCH(CONCATENATE(I$4,$A6),'4k - Výsledková listina'!$U:$U,0),1))</f>
        <v/>
      </c>
      <c r="K6" s="221"/>
      <c r="L6" s="222" t="str">
        <f t="shared" ref="L6:L17" si="2">IF(K6="","",RANK(K6,K:K,0))</f>
        <v/>
      </c>
      <c r="M6" s="223"/>
      <c r="N6" s="48" t="str">
        <f t="shared" ref="N6:N17" si="3">IF(K6="","",RANK(K6,K$6:K$17,0)+(COUNT(K$6:K$17)+1-RANK(K6,K$6:K$17,0)-RANK(K6,K$6:K$17,1))/2+M6)</f>
        <v/>
      </c>
      <c r="O6" s="68"/>
      <c r="P6" s="16" t="str">
        <f>IF(ISNA(MATCH(CONCATENATE(P$4,$A6),'4k - Výsledková listina'!$U:$U,0)),"",INDEX('4k - Výsledková listina'!$D:$D,MATCH(CONCATENATE(P$4,$A6),'4k - Výsledková listina'!$U:$U,0),1))</f>
        <v/>
      </c>
      <c r="Q6" s="47" t="str">
        <f>IF(ISNA(MATCH(CONCATENATE(P$4,$A6),'4k - Výsledková listina'!$U:$U,0)),"",INDEX('4k - Výsledková listina'!$W:$W,MATCH(CONCATENATE(P$4,$A6),'4k - Výsledková listina'!$U:$U,0),1))</f>
        <v/>
      </c>
      <c r="R6" s="221"/>
      <c r="S6" s="222" t="str">
        <f t="shared" ref="S6:S17" si="4">IF(R6="","",RANK(R6,R:R,0))</f>
        <v/>
      </c>
      <c r="T6" s="223"/>
      <c r="U6" s="48" t="str">
        <f t="shared" ref="U6:U17" si="5">IF(R6="","",RANK(R6,R$6:R$17,0)+(COUNT(R$6:R$17)+1-RANK(R6,R$6:R$17,0)-RANK(R6,R$6:R$17,1))/2+T6)</f>
        <v/>
      </c>
      <c r="V6" s="68"/>
      <c r="W6" s="16" t="str">
        <f>IF(ISNA(MATCH(CONCATENATE(W$4,$A6),'4k - Výsledková listina'!$U:$U,0)),"",INDEX('4k - Výsledková listina'!$D:$D,MATCH(CONCATENATE(W$4,$A6),'4k - Výsledková listina'!$U:$U,0),1))</f>
        <v/>
      </c>
      <c r="X6" s="47" t="str">
        <f>IF(ISNA(MATCH(CONCATENATE(W$4,$A6),'4k - Výsledková listina'!$U:$U,0)),"",INDEX('4k - Výsledková listina'!$W:$W,MATCH(CONCATENATE(W$4,$A6),'4k - Výsledková listina'!$U:$U,0),1))</f>
        <v/>
      </c>
      <c r="Y6" s="221"/>
      <c r="Z6" s="222" t="str">
        <f t="shared" ref="Z6:Z17" si="6">IF(Y6="","",RANK(Y6,Y:Y,0))</f>
        <v/>
      </c>
      <c r="AA6" s="223"/>
      <c r="AB6" s="48" t="str">
        <f t="shared" ref="AB6:AB17" si="7">IF(Y6="","",RANK(Y6,Y$6:Y$17,0)+(COUNT(Y$6:Y$17)+1-RANK(Y6,Y$6:Y$17,0)-RANK(Y6,Y$6:Y$17,1))/2+AA6)</f>
        <v/>
      </c>
      <c r="AC6" s="68"/>
    </row>
    <row r="7" spans="1:29" s="7" customFormat="1" ht="34.5" customHeight="1" x14ac:dyDescent="0.2">
      <c r="A7" s="4">
        <v>2</v>
      </c>
      <c r="B7" s="16" t="str">
        <f>IF(ISNA(MATCH(CONCATENATE(B$4,$A7),'4k - Výsledková listina'!$U:$U,0)),"",INDEX('4k - Výsledková listina'!$D:$D,MATCH(CONCATENATE(B$4,$A7),'4k - Výsledková listina'!$U:$U,0),1))</f>
        <v/>
      </c>
      <c r="C7" s="47" t="str">
        <f>IF(ISNA(MATCH(CONCATENATE(B$4,$A7),'4k - Výsledková listina'!$U:$U,0)),"",INDEX('4k - Výsledková listina'!$W:$W,MATCH(CONCATENATE(B$4,$A7),'4k - Výsledková listina'!$U:$U,0),1))</f>
        <v/>
      </c>
      <c r="D7" s="221"/>
      <c r="E7" s="222" t="str">
        <f t="shared" si="0"/>
        <v/>
      </c>
      <c r="F7" s="223"/>
      <c r="G7" s="48" t="str">
        <f t="shared" si="1"/>
        <v/>
      </c>
      <c r="H7" s="69"/>
      <c r="I7" s="16" t="str">
        <f>IF(ISNA(MATCH(CONCATENATE(I$4,$A7),'4k - Výsledková listina'!$U:$U,0)),"",INDEX('4k - Výsledková listina'!$D:$D,MATCH(CONCATENATE(I$4,$A7),'4k - Výsledková listina'!$U:$U,0),1))</f>
        <v/>
      </c>
      <c r="J7" s="47" t="str">
        <f>IF(ISNA(MATCH(CONCATENATE(I$4,$A7),'4k - Výsledková listina'!$U:$U,0)),"",INDEX('4k - Výsledková listina'!$W:$W,MATCH(CONCATENATE(I$4,$A7),'4k - Výsledková listina'!$U:$U,0),1))</f>
        <v/>
      </c>
      <c r="K7" s="221"/>
      <c r="L7" s="222" t="str">
        <f t="shared" si="2"/>
        <v/>
      </c>
      <c r="M7" s="223"/>
      <c r="N7" s="48" t="str">
        <f t="shared" si="3"/>
        <v/>
      </c>
      <c r="O7" s="69"/>
      <c r="P7" s="16" t="str">
        <f>IF(ISNA(MATCH(CONCATENATE(P$4,$A7),'4k - Výsledková listina'!$U:$U,0)),"",INDEX('4k - Výsledková listina'!$D:$D,MATCH(CONCATENATE(P$4,$A7),'4k - Výsledková listina'!$U:$U,0),1))</f>
        <v/>
      </c>
      <c r="Q7" s="47" t="str">
        <f>IF(ISNA(MATCH(CONCATENATE(P$4,$A7),'4k - Výsledková listina'!$U:$U,0)),"",INDEX('4k - Výsledková listina'!$W:$W,MATCH(CONCATENATE(P$4,$A7),'4k - Výsledková listina'!$U:$U,0),1))</f>
        <v/>
      </c>
      <c r="R7" s="221"/>
      <c r="S7" s="222" t="str">
        <f t="shared" si="4"/>
        <v/>
      </c>
      <c r="T7" s="223"/>
      <c r="U7" s="48" t="str">
        <f t="shared" si="5"/>
        <v/>
      </c>
      <c r="V7" s="69"/>
      <c r="W7" s="16" t="str">
        <f>IF(ISNA(MATCH(CONCATENATE(W$4,$A7),'4k - Výsledková listina'!$U:$U,0)),"",INDEX('4k - Výsledková listina'!$D:$D,MATCH(CONCATENATE(W$4,$A7),'4k - Výsledková listina'!$U:$U,0),1))</f>
        <v/>
      </c>
      <c r="X7" s="47" t="str">
        <f>IF(ISNA(MATCH(CONCATENATE(W$4,$A7),'4k - Výsledková listina'!$U:$U,0)),"",INDEX('4k - Výsledková listina'!$W:$W,MATCH(CONCATENATE(W$4,$A7),'4k - Výsledková listina'!$U:$U,0),1))</f>
        <v/>
      </c>
      <c r="Y7" s="221"/>
      <c r="Z7" s="222" t="str">
        <f t="shared" si="6"/>
        <v/>
      </c>
      <c r="AA7" s="223"/>
      <c r="AB7" s="48" t="str">
        <f t="shared" si="7"/>
        <v/>
      </c>
      <c r="AC7" s="69"/>
    </row>
    <row r="8" spans="1:29" s="7" customFormat="1" ht="34.5" customHeight="1" x14ac:dyDescent="0.2">
      <c r="A8" s="4">
        <v>3</v>
      </c>
      <c r="B8" s="16" t="str">
        <f>IF(ISNA(MATCH(CONCATENATE(B$4,$A8),'4k - Výsledková listina'!$U:$U,0)),"",INDEX('4k - Výsledková listina'!$D:$D,MATCH(CONCATENATE(B$4,$A8),'4k - Výsledková listina'!$U:$U,0),1))</f>
        <v/>
      </c>
      <c r="C8" s="47" t="str">
        <f>IF(ISNA(MATCH(CONCATENATE(B$4,$A8),'4k - Výsledková listina'!$U:$U,0)),"",INDEX('4k - Výsledková listina'!$W:$W,MATCH(CONCATENATE(B$4,$A8),'4k - Výsledková listina'!$U:$U,0),1))</f>
        <v/>
      </c>
      <c r="D8" s="221"/>
      <c r="E8" s="222" t="str">
        <f t="shared" si="0"/>
        <v/>
      </c>
      <c r="F8" s="223"/>
      <c r="G8" s="48" t="str">
        <f t="shared" si="1"/>
        <v/>
      </c>
      <c r="H8" s="104"/>
      <c r="I8" s="16" t="str">
        <f>IF(ISNA(MATCH(CONCATENATE(I$4,$A8),'4k - Výsledková listina'!$U:$U,0)),"",INDEX('4k - Výsledková listina'!$D:$D,MATCH(CONCATENATE(I$4,$A8),'4k - Výsledková listina'!$U:$U,0),1))</f>
        <v/>
      </c>
      <c r="J8" s="47" t="str">
        <f>IF(ISNA(MATCH(CONCATENATE(I$4,$A8),'4k - Výsledková listina'!$U:$U,0)),"",INDEX('4k - Výsledková listina'!$W:$W,MATCH(CONCATENATE(I$4,$A8),'4k - Výsledková listina'!$U:$U,0),1))</f>
        <v/>
      </c>
      <c r="K8" s="221"/>
      <c r="L8" s="222" t="str">
        <f t="shared" si="2"/>
        <v/>
      </c>
      <c r="M8" s="223"/>
      <c r="N8" s="48" t="str">
        <f t="shared" si="3"/>
        <v/>
      </c>
      <c r="O8" s="104"/>
      <c r="P8" s="16" t="str">
        <f>IF(ISNA(MATCH(CONCATENATE(P$4,$A8),'4k - Výsledková listina'!$U:$U,0)),"",INDEX('4k - Výsledková listina'!$D:$D,MATCH(CONCATENATE(P$4,$A8),'4k - Výsledková listina'!$U:$U,0),1))</f>
        <v/>
      </c>
      <c r="Q8" s="47" t="str">
        <f>IF(ISNA(MATCH(CONCATENATE(P$4,$A8),'4k - Výsledková listina'!$U:$U,0)),"",INDEX('4k - Výsledková listina'!$W:$W,MATCH(CONCATENATE(P$4,$A8),'4k - Výsledková listina'!$U:$U,0),1))</f>
        <v/>
      </c>
      <c r="R8" s="221"/>
      <c r="S8" s="222" t="str">
        <f t="shared" si="4"/>
        <v/>
      </c>
      <c r="T8" s="223"/>
      <c r="U8" s="48" t="str">
        <f t="shared" si="5"/>
        <v/>
      </c>
      <c r="V8" s="104"/>
      <c r="W8" s="16" t="str">
        <f>IF(ISNA(MATCH(CONCATENATE(W$4,$A8),'4k - Výsledková listina'!$U:$U,0)),"",INDEX('4k - Výsledková listina'!$D:$D,MATCH(CONCATENATE(W$4,$A8),'4k - Výsledková listina'!$U:$U,0),1))</f>
        <v/>
      </c>
      <c r="X8" s="47" t="str">
        <f>IF(ISNA(MATCH(CONCATENATE(W$4,$A8),'4k - Výsledková listina'!$U:$U,0)),"",INDEX('4k - Výsledková listina'!$W:$W,MATCH(CONCATENATE(W$4,$A8),'4k - Výsledková listina'!$U:$U,0),1))</f>
        <v/>
      </c>
      <c r="Y8" s="221"/>
      <c r="Z8" s="222" t="str">
        <f t="shared" si="6"/>
        <v/>
      </c>
      <c r="AA8" s="223"/>
      <c r="AB8" s="48" t="str">
        <f t="shared" si="7"/>
        <v/>
      </c>
      <c r="AC8" s="104"/>
    </row>
    <row r="9" spans="1:29" s="7" customFormat="1" ht="34.5" customHeight="1" x14ac:dyDescent="0.2">
      <c r="A9" s="4">
        <v>4</v>
      </c>
      <c r="B9" s="16" t="str">
        <f>IF(ISNA(MATCH(CONCATENATE(B$4,$A9),'4k - Výsledková listina'!$U:$U,0)),"",INDEX('4k - Výsledková listina'!$D:$D,MATCH(CONCATENATE(B$4,$A9),'4k - Výsledková listina'!$U:$U,0),1))</f>
        <v/>
      </c>
      <c r="C9" s="47" t="str">
        <f>IF(ISNA(MATCH(CONCATENATE(B$4,$A9),'4k - Výsledková listina'!$U:$U,0)),"",INDEX('4k - Výsledková listina'!$W:$W,MATCH(CONCATENATE(B$4,$A9),'4k - Výsledková listina'!$U:$U,0),1))</f>
        <v/>
      </c>
      <c r="D9" s="221"/>
      <c r="E9" s="222" t="str">
        <f t="shared" si="0"/>
        <v/>
      </c>
      <c r="F9" s="223"/>
      <c r="G9" s="48" t="str">
        <f t="shared" si="1"/>
        <v/>
      </c>
      <c r="H9" s="69"/>
      <c r="I9" s="16" t="str">
        <f>IF(ISNA(MATCH(CONCATENATE(I$4,$A9),'4k - Výsledková listina'!$U:$U,0)),"",INDEX('4k - Výsledková listina'!$D:$D,MATCH(CONCATENATE(I$4,$A9),'4k - Výsledková listina'!$U:$U,0),1))</f>
        <v/>
      </c>
      <c r="J9" s="47" t="str">
        <f>IF(ISNA(MATCH(CONCATENATE(I$4,$A9),'4k - Výsledková listina'!$U:$U,0)),"",INDEX('4k - Výsledková listina'!$W:$W,MATCH(CONCATENATE(I$4,$A9),'4k - Výsledková listina'!$U:$U,0),1))</f>
        <v/>
      </c>
      <c r="K9" s="221"/>
      <c r="L9" s="222" t="str">
        <f t="shared" si="2"/>
        <v/>
      </c>
      <c r="M9" s="223"/>
      <c r="N9" s="48" t="str">
        <f t="shared" si="3"/>
        <v/>
      </c>
      <c r="O9" s="69"/>
      <c r="P9" s="16" t="str">
        <f>IF(ISNA(MATCH(CONCATENATE(P$4,$A9),'4k - Výsledková listina'!$U:$U,0)),"",INDEX('4k - Výsledková listina'!$D:$D,MATCH(CONCATENATE(P$4,$A9),'4k - Výsledková listina'!$U:$U,0),1))</f>
        <v/>
      </c>
      <c r="Q9" s="47" t="str">
        <f>IF(ISNA(MATCH(CONCATENATE(P$4,$A9),'4k - Výsledková listina'!$U:$U,0)),"",INDEX('4k - Výsledková listina'!$W:$W,MATCH(CONCATENATE(P$4,$A9),'4k - Výsledková listina'!$U:$U,0),1))</f>
        <v/>
      </c>
      <c r="R9" s="221"/>
      <c r="S9" s="222" t="str">
        <f t="shared" si="4"/>
        <v/>
      </c>
      <c r="T9" s="223"/>
      <c r="U9" s="48" t="str">
        <f t="shared" si="5"/>
        <v/>
      </c>
      <c r="V9" s="69"/>
      <c r="W9" s="16" t="str">
        <f>IF(ISNA(MATCH(CONCATENATE(W$4,$A9),'4k - Výsledková listina'!$U:$U,0)),"",INDEX('4k - Výsledková listina'!$D:$D,MATCH(CONCATENATE(W$4,$A9),'4k - Výsledková listina'!$U:$U,0),1))</f>
        <v/>
      </c>
      <c r="X9" s="47" t="str">
        <f>IF(ISNA(MATCH(CONCATENATE(W$4,$A9),'4k - Výsledková listina'!$U:$U,0)),"",INDEX('4k - Výsledková listina'!$W:$W,MATCH(CONCATENATE(W$4,$A9),'4k - Výsledková listina'!$U:$U,0),1))</f>
        <v/>
      </c>
      <c r="Y9" s="221"/>
      <c r="Z9" s="222" t="str">
        <f t="shared" si="6"/>
        <v/>
      </c>
      <c r="AA9" s="223"/>
      <c r="AB9" s="48" t="str">
        <f t="shared" si="7"/>
        <v/>
      </c>
      <c r="AC9" s="69"/>
    </row>
    <row r="10" spans="1:29" s="7" customFormat="1" ht="34.5" customHeight="1" x14ac:dyDescent="0.2">
      <c r="A10" s="4">
        <v>5</v>
      </c>
      <c r="B10" s="16" t="str">
        <f>IF(ISNA(MATCH(CONCATENATE(B$4,$A10),'4k - Výsledková listina'!$U:$U,0)),"",INDEX('4k - Výsledková listina'!$D:$D,MATCH(CONCATENATE(B$4,$A10),'4k - Výsledková listina'!$U:$U,0),1))</f>
        <v/>
      </c>
      <c r="C10" s="47" t="str">
        <f>IF(ISNA(MATCH(CONCATENATE(B$4,$A10),'4k - Výsledková listina'!$U:$U,0)),"",INDEX('4k - Výsledková listina'!$W:$W,MATCH(CONCATENATE(B$4,$A10),'4k - Výsledková listina'!$U:$U,0),1))</f>
        <v/>
      </c>
      <c r="D10" s="221"/>
      <c r="E10" s="222" t="str">
        <f t="shared" si="0"/>
        <v/>
      </c>
      <c r="F10" s="223"/>
      <c r="G10" s="48" t="str">
        <f t="shared" si="1"/>
        <v/>
      </c>
      <c r="H10" s="69"/>
      <c r="I10" s="16" t="str">
        <f>IF(ISNA(MATCH(CONCATENATE(I$4,$A10),'4k - Výsledková listina'!$U:$U,0)),"",INDEX('4k - Výsledková listina'!$D:$D,MATCH(CONCATENATE(I$4,$A10),'4k - Výsledková listina'!$U:$U,0),1))</f>
        <v/>
      </c>
      <c r="J10" s="47" t="str">
        <f>IF(ISNA(MATCH(CONCATENATE(I$4,$A10),'4k - Výsledková listina'!$U:$U,0)),"",INDEX('4k - Výsledková listina'!$W:$W,MATCH(CONCATENATE(I$4,$A10),'4k - Výsledková listina'!$U:$U,0),1))</f>
        <v/>
      </c>
      <c r="K10" s="221"/>
      <c r="L10" s="222" t="str">
        <f t="shared" si="2"/>
        <v/>
      </c>
      <c r="M10" s="223"/>
      <c r="N10" s="48" t="str">
        <f t="shared" si="3"/>
        <v/>
      </c>
      <c r="O10" s="69"/>
      <c r="P10" s="16" t="str">
        <f>IF(ISNA(MATCH(CONCATENATE(P$4,$A10),'4k - Výsledková listina'!$U:$U,0)),"",INDEX('4k - Výsledková listina'!$D:$D,MATCH(CONCATENATE(P$4,$A10),'4k - Výsledková listina'!$U:$U,0),1))</f>
        <v/>
      </c>
      <c r="Q10" s="47" t="str">
        <f>IF(ISNA(MATCH(CONCATENATE(P$4,$A10),'4k - Výsledková listina'!$U:$U,0)),"",INDEX('4k - Výsledková listina'!$W:$W,MATCH(CONCATENATE(P$4,$A10),'4k - Výsledková listina'!$U:$U,0),1))</f>
        <v/>
      </c>
      <c r="R10" s="221"/>
      <c r="S10" s="222" t="str">
        <f t="shared" si="4"/>
        <v/>
      </c>
      <c r="T10" s="223"/>
      <c r="U10" s="48" t="str">
        <f t="shared" si="5"/>
        <v/>
      </c>
      <c r="V10" s="69"/>
      <c r="W10" s="16" t="str">
        <f>IF(ISNA(MATCH(CONCATENATE(W$4,$A10),'4k - Výsledková listina'!$U:$U,0)),"",INDEX('4k - Výsledková listina'!$D:$D,MATCH(CONCATENATE(W$4,$A10),'4k - Výsledková listina'!$U:$U,0),1))</f>
        <v/>
      </c>
      <c r="X10" s="47" t="str">
        <f>IF(ISNA(MATCH(CONCATENATE(W$4,$A10),'4k - Výsledková listina'!$U:$U,0)),"",INDEX('4k - Výsledková listina'!$W:$W,MATCH(CONCATENATE(W$4,$A10),'4k - Výsledková listina'!$U:$U,0),1))</f>
        <v/>
      </c>
      <c r="Y10" s="221"/>
      <c r="Z10" s="222" t="str">
        <f t="shared" si="6"/>
        <v/>
      </c>
      <c r="AA10" s="223"/>
      <c r="AB10" s="48" t="str">
        <f t="shared" si="7"/>
        <v/>
      </c>
      <c r="AC10" s="69"/>
    </row>
    <row r="11" spans="1:29" s="7" customFormat="1" ht="34.5" customHeight="1" x14ac:dyDescent="0.2">
      <c r="A11" s="4">
        <v>6</v>
      </c>
      <c r="B11" s="16" t="str">
        <f>IF(ISNA(MATCH(CONCATENATE(B$4,$A11),'4k - Výsledková listina'!$U:$U,0)),"",INDEX('4k - Výsledková listina'!$D:$D,MATCH(CONCATENATE(B$4,$A11),'4k - Výsledková listina'!$U:$U,0),1))</f>
        <v/>
      </c>
      <c r="C11" s="47" t="str">
        <f>IF(ISNA(MATCH(CONCATENATE(B$4,$A11),'4k - Výsledková listina'!$U:$U,0)),"",INDEX('4k - Výsledková listina'!$W:$W,MATCH(CONCATENATE(B$4,$A11),'4k - Výsledková listina'!$U:$U,0),1))</f>
        <v/>
      </c>
      <c r="D11" s="221"/>
      <c r="E11" s="222" t="str">
        <f t="shared" si="0"/>
        <v/>
      </c>
      <c r="F11" s="223"/>
      <c r="G11" s="48" t="str">
        <f t="shared" si="1"/>
        <v/>
      </c>
      <c r="H11" s="69"/>
      <c r="I11" s="16" t="str">
        <f>IF(ISNA(MATCH(CONCATENATE(I$4,$A11),'4k - Výsledková listina'!$U:$U,0)),"",INDEX('4k - Výsledková listina'!$D:$D,MATCH(CONCATENATE(I$4,$A11),'4k - Výsledková listina'!$U:$U,0),1))</f>
        <v/>
      </c>
      <c r="J11" s="47" t="str">
        <f>IF(ISNA(MATCH(CONCATENATE(I$4,$A11),'4k - Výsledková listina'!$U:$U,0)),"",INDEX('4k - Výsledková listina'!$W:$W,MATCH(CONCATENATE(I$4,$A11),'4k - Výsledková listina'!$U:$U,0),1))</f>
        <v/>
      </c>
      <c r="K11" s="221"/>
      <c r="L11" s="222" t="str">
        <f t="shared" si="2"/>
        <v/>
      </c>
      <c r="M11" s="223"/>
      <c r="N11" s="48" t="str">
        <f t="shared" si="3"/>
        <v/>
      </c>
      <c r="O11" s="69"/>
      <c r="P11" s="16" t="str">
        <f>IF(ISNA(MATCH(CONCATENATE(P$4,$A11),'4k - Výsledková listina'!$U:$U,0)),"",INDEX('4k - Výsledková listina'!$D:$D,MATCH(CONCATENATE(P$4,$A11),'4k - Výsledková listina'!$U:$U,0),1))</f>
        <v/>
      </c>
      <c r="Q11" s="47" t="str">
        <f>IF(ISNA(MATCH(CONCATENATE(P$4,$A11),'4k - Výsledková listina'!$U:$U,0)),"",INDEX('4k - Výsledková listina'!$W:$W,MATCH(CONCATENATE(P$4,$A11),'4k - Výsledková listina'!$U:$U,0),1))</f>
        <v/>
      </c>
      <c r="R11" s="221"/>
      <c r="S11" s="222" t="str">
        <f t="shared" si="4"/>
        <v/>
      </c>
      <c r="T11" s="223"/>
      <c r="U11" s="48" t="str">
        <f t="shared" si="5"/>
        <v/>
      </c>
      <c r="V11" s="69"/>
      <c r="W11" s="16" t="str">
        <f>IF(ISNA(MATCH(CONCATENATE(W$4,$A11),'4k - Výsledková listina'!$U:$U,0)),"",INDEX('4k - Výsledková listina'!$D:$D,MATCH(CONCATENATE(W$4,$A11),'4k - Výsledková listina'!$U:$U,0),1))</f>
        <v/>
      </c>
      <c r="X11" s="47" t="str">
        <f>IF(ISNA(MATCH(CONCATENATE(W$4,$A11),'4k - Výsledková listina'!$U:$U,0)),"",INDEX('4k - Výsledková listina'!$W:$W,MATCH(CONCATENATE(W$4,$A11),'4k - Výsledková listina'!$U:$U,0),1))</f>
        <v/>
      </c>
      <c r="Y11" s="221"/>
      <c r="Z11" s="222" t="str">
        <f t="shared" si="6"/>
        <v/>
      </c>
      <c r="AA11" s="223"/>
      <c r="AB11" s="48" t="str">
        <f t="shared" si="7"/>
        <v/>
      </c>
      <c r="AC11" s="69"/>
    </row>
    <row r="12" spans="1:29" s="7" customFormat="1" ht="34.5" customHeight="1" x14ac:dyDescent="0.2">
      <c r="A12" s="4">
        <v>7</v>
      </c>
      <c r="B12" s="16" t="str">
        <f>IF(ISNA(MATCH(CONCATENATE(B$4,$A12),'4k - Výsledková listina'!$U:$U,0)),"",INDEX('4k - Výsledková listina'!$D:$D,MATCH(CONCATENATE(B$4,$A12),'4k - Výsledková listina'!$U:$U,0),1))</f>
        <v/>
      </c>
      <c r="C12" s="47" t="str">
        <f>IF(ISNA(MATCH(CONCATENATE(B$4,$A12),'4k - Výsledková listina'!$U:$U,0)),"",INDEX('4k - Výsledková listina'!$W:$W,MATCH(CONCATENATE(B$4,$A12),'4k - Výsledková listina'!$U:$U,0),1))</f>
        <v/>
      </c>
      <c r="D12" s="221"/>
      <c r="E12" s="222" t="str">
        <f t="shared" si="0"/>
        <v/>
      </c>
      <c r="F12" s="223"/>
      <c r="G12" s="48" t="str">
        <f t="shared" si="1"/>
        <v/>
      </c>
      <c r="H12" s="69"/>
      <c r="I12" s="16" t="str">
        <f>IF(ISNA(MATCH(CONCATENATE(I$4,$A12),'4k - Výsledková listina'!$U:$U,0)),"",INDEX('4k - Výsledková listina'!$D:$D,MATCH(CONCATENATE(I$4,$A12),'4k - Výsledková listina'!$U:$U,0),1))</f>
        <v/>
      </c>
      <c r="J12" s="47" t="str">
        <f>IF(ISNA(MATCH(CONCATENATE(I$4,$A12),'4k - Výsledková listina'!$U:$U,0)),"",INDEX('4k - Výsledková listina'!$W:$W,MATCH(CONCATENATE(I$4,$A12),'4k - Výsledková listina'!$U:$U,0),1))</f>
        <v/>
      </c>
      <c r="K12" s="221"/>
      <c r="L12" s="222" t="str">
        <f t="shared" si="2"/>
        <v/>
      </c>
      <c r="M12" s="223"/>
      <c r="N12" s="48" t="str">
        <f t="shared" si="3"/>
        <v/>
      </c>
      <c r="O12" s="69"/>
      <c r="P12" s="16" t="str">
        <f>IF(ISNA(MATCH(CONCATENATE(P$4,$A12),'4k - Výsledková listina'!$U:$U,0)),"",INDEX('4k - Výsledková listina'!$D:$D,MATCH(CONCATENATE(P$4,$A12),'4k - Výsledková listina'!$U:$U,0),1))</f>
        <v/>
      </c>
      <c r="Q12" s="47" t="str">
        <f>IF(ISNA(MATCH(CONCATENATE(P$4,$A12),'4k - Výsledková listina'!$U:$U,0)),"",INDEX('4k - Výsledková listina'!$W:$W,MATCH(CONCATENATE(P$4,$A12),'4k - Výsledková listina'!$U:$U,0),1))</f>
        <v/>
      </c>
      <c r="R12" s="221"/>
      <c r="S12" s="222" t="str">
        <f t="shared" si="4"/>
        <v/>
      </c>
      <c r="T12" s="223"/>
      <c r="U12" s="48" t="str">
        <f t="shared" si="5"/>
        <v/>
      </c>
      <c r="V12" s="69"/>
      <c r="W12" s="16" t="str">
        <f>IF(ISNA(MATCH(CONCATENATE(W$4,$A12),'4k - Výsledková listina'!$U:$U,0)),"",INDEX('4k - Výsledková listina'!$D:$D,MATCH(CONCATENATE(W$4,$A12),'4k - Výsledková listina'!$U:$U,0),1))</f>
        <v/>
      </c>
      <c r="X12" s="47" t="str">
        <f>IF(ISNA(MATCH(CONCATENATE(W$4,$A12),'4k - Výsledková listina'!$U:$U,0)),"",INDEX('4k - Výsledková listina'!$W:$W,MATCH(CONCATENATE(W$4,$A12),'4k - Výsledková listina'!$U:$U,0),1))</f>
        <v/>
      </c>
      <c r="Y12" s="221"/>
      <c r="Z12" s="222" t="str">
        <f t="shared" si="6"/>
        <v/>
      </c>
      <c r="AA12" s="223"/>
      <c r="AB12" s="48" t="str">
        <f t="shared" si="7"/>
        <v/>
      </c>
      <c r="AC12" s="69"/>
    </row>
    <row r="13" spans="1:29" s="7" customFormat="1" ht="34.5" customHeight="1" x14ac:dyDescent="0.2">
      <c r="A13" s="4">
        <v>8</v>
      </c>
      <c r="B13" s="16" t="str">
        <f>IF(ISNA(MATCH(CONCATENATE(B$4,$A13),'4k - Výsledková listina'!$U:$U,0)),"",INDEX('4k - Výsledková listina'!$D:$D,MATCH(CONCATENATE(B$4,$A13),'4k - Výsledková listina'!$U:$U,0),1))</f>
        <v/>
      </c>
      <c r="C13" s="47" t="str">
        <f>IF(ISNA(MATCH(CONCATENATE(B$4,$A13),'4k - Výsledková listina'!$U:$U,0)),"",INDEX('4k - Výsledková listina'!$W:$W,MATCH(CONCATENATE(B$4,$A13),'4k - Výsledková listina'!$U:$U,0),1))</f>
        <v/>
      </c>
      <c r="D13" s="221"/>
      <c r="E13" s="222" t="str">
        <f t="shared" si="0"/>
        <v/>
      </c>
      <c r="F13" s="223"/>
      <c r="G13" s="48" t="str">
        <f t="shared" si="1"/>
        <v/>
      </c>
      <c r="H13" s="69"/>
      <c r="I13" s="16" t="str">
        <f>IF(ISNA(MATCH(CONCATENATE(I$4,$A13),'4k - Výsledková listina'!$U:$U,0)),"",INDEX('4k - Výsledková listina'!$D:$D,MATCH(CONCATENATE(I$4,$A13),'4k - Výsledková listina'!$U:$U,0),1))</f>
        <v/>
      </c>
      <c r="J13" s="47" t="str">
        <f>IF(ISNA(MATCH(CONCATENATE(I$4,$A13),'4k - Výsledková listina'!$U:$U,0)),"",INDEX('4k - Výsledková listina'!$W:$W,MATCH(CONCATENATE(I$4,$A13),'4k - Výsledková listina'!$U:$U,0),1))</f>
        <v/>
      </c>
      <c r="K13" s="221"/>
      <c r="L13" s="222" t="str">
        <f t="shared" si="2"/>
        <v/>
      </c>
      <c r="M13" s="223"/>
      <c r="N13" s="48" t="str">
        <f t="shared" si="3"/>
        <v/>
      </c>
      <c r="O13" s="69"/>
      <c r="P13" s="16" t="str">
        <f>IF(ISNA(MATCH(CONCATENATE(P$4,$A13),'4k - Výsledková listina'!$U:$U,0)),"",INDEX('4k - Výsledková listina'!$D:$D,MATCH(CONCATENATE(P$4,$A13),'4k - Výsledková listina'!$U:$U,0),1))</f>
        <v/>
      </c>
      <c r="Q13" s="47" t="str">
        <f>IF(ISNA(MATCH(CONCATENATE(P$4,$A13),'4k - Výsledková listina'!$U:$U,0)),"",INDEX('4k - Výsledková listina'!$W:$W,MATCH(CONCATENATE(P$4,$A13),'4k - Výsledková listina'!$U:$U,0),1))</f>
        <v/>
      </c>
      <c r="R13" s="221"/>
      <c r="S13" s="222" t="str">
        <f t="shared" si="4"/>
        <v/>
      </c>
      <c r="T13" s="223"/>
      <c r="U13" s="48" t="str">
        <f t="shared" si="5"/>
        <v/>
      </c>
      <c r="V13" s="69"/>
      <c r="W13" s="16" t="str">
        <f>IF(ISNA(MATCH(CONCATENATE(W$4,$A13),'4k - Výsledková listina'!$U:$U,0)),"",INDEX('4k - Výsledková listina'!$D:$D,MATCH(CONCATENATE(W$4,$A13),'4k - Výsledková listina'!$U:$U,0),1))</f>
        <v/>
      </c>
      <c r="X13" s="47" t="str">
        <f>IF(ISNA(MATCH(CONCATENATE(W$4,$A13),'4k - Výsledková listina'!$U:$U,0)),"",INDEX('4k - Výsledková listina'!$W:$W,MATCH(CONCATENATE(W$4,$A13),'4k - Výsledková listina'!$U:$U,0),1))</f>
        <v/>
      </c>
      <c r="Y13" s="221"/>
      <c r="Z13" s="222" t="str">
        <f t="shared" si="6"/>
        <v/>
      </c>
      <c r="AA13" s="223"/>
      <c r="AB13" s="48" t="str">
        <f t="shared" si="7"/>
        <v/>
      </c>
      <c r="AC13" s="69"/>
    </row>
    <row r="14" spans="1:29" s="7" customFormat="1" ht="34.5" customHeight="1" x14ac:dyDescent="0.2">
      <c r="A14" s="4">
        <v>9</v>
      </c>
      <c r="B14" s="16" t="str">
        <f>IF(ISNA(MATCH(CONCATENATE(B$4,$A14),'4k - Výsledková listina'!$U:$U,0)),"",INDEX('4k - Výsledková listina'!$D:$D,MATCH(CONCATENATE(B$4,$A14),'4k - Výsledková listina'!$U:$U,0),1))</f>
        <v/>
      </c>
      <c r="C14" s="47" t="str">
        <f>IF(ISNA(MATCH(CONCATENATE(B$4,$A14),'4k - Výsledková listina'!$U:$U,0)),"",INDEX('4k - Výsledková listina'!$W:$W,MATCH(CONCATENATE(B$4,$A14),'4k - Výsledková listina'!$U:$U,0),1))</f>
        <v/>
      </c>
      <c r="D14" s="221"/>
      <c r="E14" s="222" t="str">
        <f t="shared" si="0"/>
        <v/>
      </c>
      <c r="F14" s="223"/>
      <c r="G14" s="107" t="str">
        <f t="shared" si="1"/>
        <v/>
      </c>
      <c r="H14" s="108"/>
      <c r="I14" s="16" t="str">
        <f>IF(ISNA(MATCH(CONCATENATE(I$4,$A14),'4k - Výsledková listina'!$U:$U,0)),"",INDEX('4k - Výsledková listina'!$D:$D,MATCH(CONCATENATE(I$4,$A14),'4k - Výsledková listina'!$U:$U,0),1))</f>
        <v/>
      </c>
      <c r="J14" s="47" t="str">
        <f>IF(ISNA(MATCH(CONCATENATE(I$4,$A14),'4k - Výsledková listina'!$U:$U,0)),"",INDEX('4k - Výsledková listina'!$W:$W,MATCH(CONCATENATE(I$4,$A14),'4k - Výsledková listina'!$U:$U,0),1))</f>
        <v/>
      </c>
      <c r="K14" s="221"/>
      <c r="L14" s="222" t="str">
        <f t="shared" si="2"/>
        <v/>
      </c>
      <c r="M14" s="223"/>
      <c r="N14" s="107" t="str">
        <f t="shared" si="3"/>
        <v/>
      </c>
      <c r="O14" s="108"/>
      <c r="P14" s="16" t="str">
        <f>IF(ISNA(MATCH(CONCATENATE(P$4,$A14),'4k - Výsledková listina'!$U:$U,0)),"",INDEX('4k - Výsledková listina'!$D:$D,MATCH(CONCATENATE(P$4,$A14),'4k - Výsledková listina'!$U:$U,0),1))</f>
        <v/>
      </c>
      <c r="Q14" s="47" t="str">
        <f>IF(ISNA(MATCH(CONCATENATE(P$4,$A14),'4k - Výsledková listina'!$U:$U,0)),"",INDEX('4k - Výsledková listina'!$W:$W,MATCH(CONCATENATE(P$4,$A14),'4k - Výsledková listina'!$U:$U,0),1))</f>
        <v/>
      </c>
      <c r="R14" s="221"/>
      <c r="S14" s="222" t="str">
        <f t="shared" si="4"/>
        <v/>
      </c>
      <c r="T14" s="223"/>
      <c r="U14" s="107" t="str">
        <f t="shared" si="5"/>
        <v/>
      </c>
      <c r="V14" s="108"/>
      <c r="W14" s="16" t="str">
        <f>IF(ISNA(MATCH(CONCATENATE(W$4,$A14),'4k - Výsledková listina'!$U:$U,0)),"",INDEX('4k - Výsledková listina'!$D:$D,MATCH(CONCATENATE(W$4,$A14),'4k - Výsledková listina'!$U:$U,0),1))</f>
        <v/>
      </c>
      <c r="X14" s="47" t="str">
        <f>IF(ISNA(MATCH(CONCATENATE(W$4,$A14),'4k - Výsledková listina'!$U:$U,0)),"",INDEX('4k - Výsledková listina'!$W:$W,MATCH(CONCATENATE(W$4,$A14),'4k - Výsledková listina'!$U:$U,0),1))</f>
        <v/>
      </c>
      <c r="Y14" s="221"/>
      <c r="Z14" s="222" t="str">
        <f t="shared" si="6"/>
        <v/>
      </c>
      <c r="AA14" s="223"/>
      <c r="AB14" s="107" t="str">
        <f t="shared" si="7"/>
        <v/>
      </c>
      <c r="AC14" s="108"/>
    </row>
    <row r="15" spans="1:29" s="7" customFormat="1" ht="34.5" customHeight="1" x14ac:dyDescent="0.2">
      <c r="A15" s="4">
        <v>10</v>
      </c>
      <c r="B15" s="16" t="str">
        <f>IF(ISNA(MATCH(CONCATENATE(B$4,$A15),'4k - Výsledková listina'!$U:$U,0)),"",INDEX('4k - Výsledková listina'!$D:$D,MATCH(CONCATENATE(B$4,$A15),'4k - Výsledková listina'!$U:$U,0),1))</f>
        <v/>
      </c>
      <c r="C15" s="47" t="str">
        <f>IF(ISNA(MATCH(CONCATENATE(B$4,$A15),'4k - Výsledková listina'!$U:$U,0)),"",INDEX('4k - Výsledková listina'!$W:$W,MATCH(CONCATENATE(B$4,$A15),'4k - Výsledková listina'!$U:$U,0),1))</f>
        <v/>
      </c>
      <c r="D15" s="221"/>
      <c r="E15" s="222" t="str">
        <f t="shared" si="0"/>
        <v/>
      </c>
      <c r="F15" s="223"/>
      <c r="G15" s="48" t="str">
        <f t="shared" si="1"/>
        <v/>
      </c>
      <c r="H15" s="69"/>
      <c r="I15" s="16" t="str">
        <f>IF(ISNA(MATCH(CONCATENATE(I$4,$A15),'4k - Výsledková listina'!$U:$U,0)),"",INDEX('4k - Výsledková listina'!$D:$D,MATCH(CONCATENATE(I$4,$A15),'4k - Výsledková listina'!$U:$U,0),1))</f>
        <v/>
      </c>
      <c r="J15" s="47" t="str">
        <f>IF(ISNA(MATCH(CONCATENATE(I$4,$A15),'4k - Výsledková listina'!$U:$U,0)),"",INDEX('4k - Výsledková listina'!$W:$W,MATCH(CONCATENATE(I$4,$A15),'4k - Výsledková listina'!$U:$U,0),1))</f>
        <v/>
      </c>
      <c r="K15" s="221"/>
      <c r="L15" s="222" t="str">
        <f t="shared" si="2"/>
        <v/>
      </c>
      <c r="M15" s="223"/>
      <c r="N15" s="48" t="str">
        <f t="shared" si="3"/>
        <v/>
      </c>
      <c r="O15" s="69"/>
      <c r="P15" s="16" t="str">
        <f>IF(ISNA(MATCH(CONCATENATE(P$4,$A15),'4k - Výsledková listina'!$U:$U,0)),"",INDEX('4k - Výsledková listina'!$D:$D,MATCH(CONCATENATE(P$4,$A15),'4k - Výsledková listina'!$U:$U,0),1))</f>
        <v/>
      </c>
      <c r="Q15" s="47" t="str">
        <f>IF(ISNA(MATCH(CONCATENATE(P$4,$A15),'4k - Výsledková listina'!$U:$U,0)),"",INDEX('4k - Výsledková listina'!$W:$W,MATCH(CONCATENATE(P$4,$A15),'4k - Výsledková listina'!$U:$U,0),1))</f>
        <v/>
      </c>
      <c r="R15" s="221"/>
      <c r="S15" s="222" t="str">
        <f t="shared" si="4"/>
        <v/>
      </c>
      <c r="T15" s="223"/>
      <c r="U15" s="48" t="str">
        <f t="shared" si="5"/>
        <v/>
      </c>
      <c r="V15" s="69"/>
      <c r="W15" s="16" t="str">
        <f>IF(ISNA(MATCH(CONCATENATE(W$4,$A15),'4k - Výsledková listina'!$U:$U,0)),"",INDEX('4k - Výsledková listina'!$D:$D,MATCH(CONCATENATE(W$4,$A15),'4k - Výsledková listina'!$U:$U,0),1))</f>
        <v/>
      </c>
      <c r="X15" s="47" t="str">
        <f>IF(ISNA(MATCH(CONCATENATE(W$4,$A15),'4k - Výsledková listina'!$U:$U,0)),"",INDEX('4k - Výsledková listina'!$W:$W,MATCH(CONCATENATE(W$4,$A15),'4k - Výsledková listina'!$U:$U,0),1))</f>
        <v/>
      </c>
      <c r="Y15" s="221"/>
      <c r="Z15" s="222" t="str">
        <f t="shared" si="6"/>
        <v/>
      </c>
      <c r="AA15" s="223"/>
      <c r="AB15" s="48" t="str">
        <f t="shared" si="7"/>
        <v/>
      </c>
      <c r="AC15" s="69"/>
    </row>
    <row r="16" spans="1:29" s="7" customFormat="1" ht="34.5" customHeight="1" x14ac:dyDescent="0.2">
      <c r="A16" s="4">
        <v>11</v>
      </c>
      <c r="B16" s="16" t="str">
        <f>IF(ISNA(MATCH(CONCATENATE(B$4,$A16),'4k - Výsledková listina'!$U:$U,0)),"",INDEX('4k - Výsledková listina'!$D:$D,MATCH(CONCATENATE(B$4,$A16),'4k - Výsledková listina'!$U:$U,0),1))</f>
        <v/>
      </c>
      <c r="C16" s="47" t="str">
        <f>IF(ISNA(MATCH(CONCATENATE(B$4,$A16),'4k - Výsledková listina'!$U:$U,0)),"",INDEX('4k - Výsledková listina'!$W:$W,MATCH(CONCATENATE(B$4,$A16),'4k - Výsledková listina'!$U:$U,0),1))</f>
        <v/>
      </c>
      <c r="D16" s="221"/>
      <c r="E16" s="222" t="str">
        <f t="shared" si="0"/>
        <v/>
      </c>
      <c r="F16" s="223"/>
      <c r="G16" s="107" t="str">
        <f t="shared" si="1"/>
        <v/>
      </c>
      <c r="H16" s="108"/>
      <c r="I16" s="16" t="str">
        <f>IF(ISNA(MATCH(CONCATENATE(I$4,$A16),'4k - Výsledková listina'!$U:$U,0)),"",INDEX('4k - Výsledková listina'!$D:$D,MATCH(CONCATENATE(I$4,$A16),'4k - Výsledková listina'!$U:$U,0),1))</f>
        <v/>
      </c>
      <c r="J16" s="47" t="str">
        <f>IF(ISNA(MATCH(CONCATENATE(I$4,$A16),'4k - Výsledková listina'!$U:$U,0)),"",INDEX('4k - Výsledková listina'!$W:$W,MATCH(CONCATENATE(I$4,$A16),'4k - Výsledková listina'!$U:$U,0),1))</f>
        <v/>
      </c>
      <c r="K16" s="221"/>
      <c r="L16" s="222" t="str">
        <f t="shared" si="2"/>
        <v/>
      </c>
      <c r="M16" s="223"/>
      <c r="N16" s="107" t="str">
        <f t="shared" si="3"/>
        <v/>
      </c>
      <c r="O16" s="108"/>
      <c r="P16" s="16" t="str">
        <f>IF(ISNA(MATCH(CONCATENATE(P$4,$A16),'4k - Výsledková listina'!$U:$U,0)),"",INDEX('4k - Výsledková listina'!$D:$D,MATCH(CONCATENATE(P$4,$A16),'4k - Výsledková listina'!$U:$U,0),1))</f>
        <v/>
      </c>
      <c r="Q16" s="47" t="str">
        <f>IF(ISNA(MATCH(CONCATENATE(P$4,$A16),'4k - Výsledková listina'!$U:$U,0)),"",INDEX('4k - Výsledková listina'!$W:$W,MATCH(CONCATENATE(P$4,$A16),'4k - Výsledková listina'!$U:$U,0),1))</f>
        <v/>
      </c>
      <c r="R16" s="221"/>
      <c r="S16" s="222" t="str">
        <f t="shared" si="4"/>
        <v/>
      </c>
      <c r="T16" s="223"/>
      <c r="U16" s="107" t="str">
        <f t="shared" si="5"/>
        <v/>
      </c>
      <c r="V16" s="108"/>
      <c r="W16" s="16" t="str">
        <f>IF(ISNA(MATCH(CONCATENATE(W$4,$A16),'4k - Výsledková listina'!$U:$U,0)),"",INDEX('4k - Výsledková listina'!$D:$D,MATCH(CONCATENATE(W$4,$A16),'4k - Výsledková listina'!$U:$U,0),1))</f>
        <v/>
      </c>
      <c r="X16" s="47" t="str">
        <f>IF(ISNA(MATCH(CONCATENATE(W$4,$A16),'4k - Výsledková listina'!$U:$U,0)),"",INDEX('4k - Výsledková listina'!$W:$W,MATCH(CONCATENATE(W$4,$A16),'4k - Výsledková listina'!$U:$U,0),1))</f>
        <v/>
      </c>
      <c r="Y16" s="221"/>
      <c r="Z16" s="222" t="str">
        <f t="shared" si="6"/>
        <v/>
      </c>
      <c r="AA16" s="223"/>
      <c r="AB16" s="107" t="str">
        <f t="shared" si="7"/>
        <v/>
      </c>
      <c r="AC16" s="108"/>
    </row>
    <row r="17" spans="1:29" s="7" customFormat="1" ht="34.5" customHeight="1" x14ac:dyDescent="0.2">
      <c r="A17" s="4">
        <v>12</v>
      </c>
      <c r="B17" s="16" t="str">
        <f>IF(ISNA(MATCH(CONCATENATE(B$4,$A17),'4k - Výsledková listina'!$U:$U,0)),"",INDEX('4k - Výsledková listina'!$D:$D,MATCH(CONCATENATE(B$4,$A17),'4k - Výsledková listina'!$U:$U,0),1))</f>
        <v/>
      </c>
      <c r="C17" s="47" t="str">
        <f>IF(ISNA(MATCH(CONCATENATE(B$4,$A17),'4k - Výsledková listina'!$U:$U,0)),"",INDEX('4k - Výsledková listina'!$W:$W,MATCH(CONCATENATE(B$4,$A17),'4k - Výsledková listina'!$U:$U,0),1))</f>
        <v/>
      </c>
      <c r="D17" s="221"/>
      <c r="E17" s="222" t="str">
        <f t="shared" si="0"/>
        <v/>
      </c>
      <c r="F17" s="223"/>
      <c r="G17" s="48" t="str">
        <f t="shared" si="1"/>
        <v/>
      </c>
      <c r="H17" s="69"/>
      <c r="I17" s="16" t="str">
        <f>IF(ISNA(MATCH(CONCATENATE(I$4,$A17),'4k - Výsledková listina'!$U:$U,0)),"",INDEX('4k - Výsledková listina'!$D:$D,MATCH(CONCATENATE(I$4,$A17),'4k - Výsledková listina'!$U:$U,0),1))</f>
        <v/>
      </c>
      <c r="J17" s="47" t="str">
        <f>IF(ISNA(MATCH(CONCATENATE(I$4,$A17),'4k - Výsledková listina'!$U:$U,0)),"",INDEX('4k - Výsledková listina'!$W:$W,MATCH(CONCATENATE(I$4,$A17),'4k - Výsledková listina'!$U:$U,0),1))</f>
        <v/>
      </c>
      <c r="K17" s="221"/>
      <c r="L17" s="222" t="str">
        <f t="shared" si="2"/>
        <v/>
      </c>
      <c r="M17" s="223"/>
      <c r="N17" s="48" t="str">
        <f t="shared" si="3"/>
        <v/>
      </c>
      <c r="O17" s="69"/>
      <c r="P17" s="16" t="str">
        <f>IF(ISNA(MATCH(CONCATENATE(P$4,$A17),'4k - Výsledková listina'!$U:$U,0)),"",INDEX('4k - Výsledková listina'!$D:$D,MATCH(CONCATENATE(P$4,$A17),'4k - Výsledková listina'!$U:$U,0),1))</f>
        <v/>
      </c>
      <c r="Q17" s="47" t="str">
        <f>IF(ISNA(MATCH(CONCATENATE(P$4,$A17),'4k - Výsledková listina'!$U:$U,0)),"",INDEX('4k - Výsledková listina'!$W:$W,MATCH(CONCATENATE(P$4,$A17),'4k - Výsledková listina'!$U:$U,0),1))</f>
        <v/>
      </c>
      <c r="R17" s="221"/>
      <c r="S17" s="222" t="str">
        <f t="shared" si="4"/>
        <v/>
      </c>
      <c r="T17" s="223"/>
      <c r="U17" s="48" t="str">
        <f t="shared" si="5"/>
        <v/>
      </c>
      <c r="V17" s="69"/>
      <c r="W17" s="16" t="str">
        <f>IF(ISNA(MATCH(CONCATENATE(W$4,$A17),'4k - Výsledková listina'!$U:$U,0)),"",INDEX('4k - Výsledková listina'!$D:$D,MATCH(CONCATENATE(W$4,$A17),'4k - Výsledková listina'!$U:$U,0),1))</f>
        <v/>
      </c>
      <c r="X17" s="47" t="str">
        <f>IF(ISNA(MATCH(CONCATENATE(W$4,$A17),'4k - Výsledková listina'!$U:$U,0)),"",INDEX('4k - Výsledková listina'!$W:$W,MATCH(CONCATENATE(W$4,$A17),'4k - Výsledková listina'!$U:$U,0),1))</f>
        <v/>
      </c>
      <c r="Y17" s="221"/>
      <c r="Z17" s="222" t="str">
        <f t="shared" si="6"/>
        <v/>
      </c>
      <c r="AA17" s="223"/>
      <c r="AB17" s="48" t="str">
        <f t="shared" si="7"/>
        <v/>
      </c>
      <c r="AC17" s="69"/>
    </row>
    <row r="18" spans="1:29" x14ac:dyDescent="0.25">
      <c r="H18" s="10"/>
      <c r="O18" s="10"/>
      <c r="V18" s="10"/>
      <c r="AC18" s="10"/>
    </row>
  </sheetData>
  <sheetProtection sheet="1" formatCells="0" formatColumns="0" formatRows="0" insertColumns="0" insertRows="0" deleteColumns="0" deleteRows="0" selectLockedCells="1" autoFilter="0"/>
  <mergeCells count="17">
    <mergeCell ref="B1:H1"/>
    <mergeCell ref="I1:O1"/>
    <mergeCell ref="P1:V1"/>
    <mergeCell ref="W1:AC1"/>
    <mergeCell ref="B2:H2"/>
    <mergeCell ref="I2:O2"/>
    <mergeCell ref="P2:V2"/>
    <mergeCell ref="W2:AC2"/>
    <mergeCell ref="A3:A5"/>
    <mergeCell ref="B3:H3"/>
    <mergeCell ref="I3:O3"/>
    <mergeCell ref="P3:V3"/>
    <mergeCell ref="W3:AC3"/>
    <mergeCell ref="B4:H4"/>
    <mergeCell ref="I4:O4"/>
    <mergeCell ref="P4:V4"/>
    <mergeCell ref="W4:AC4"/>
  </mergeCells>
  <conditionalFormatting sqref="D6:F17 K6:M17 R6:T17 Y6:AA17">
    <cfRule type="containsBlanks" dxfId="3" priority="1" stopIfTrue="1">
      <formula>LEN(TRIM(D6))=0</formula>
    </cfRule>
  </conditionalFormatting>
  <printOptions horizontalCentered="1"/>
  <pageMargins left="0.19685039370078741" right="0.19685039370078741" top="0.62992125984251968" bottom="0.39370078740157483" header="0.31496062992125984" footer="0.19685039370078741"/>
  <pageSetup paperSize="9" fitToWidth="0" pageOrder="overThenDown" orientation="portrait" horizontalDpi="4294967293" verticalDpi="4294967293" r:id="rId1"/>
  <headerFooter alignWithMargins="0">
    <oddHeader>&amp;C&amp;"Arial CE,Tučné"&amp;12&amp;A</oddHeader>
    <oddFooter>&amp;CStránka &amp;P z &amp;N&amp;R&amp;F</oddFooter>
  </headerFooter>
  <colBreaks count="3" manualBreakCount="3">
    <brk id="8" max="1048575" man="1"/>
    <brk id="15" max="1048575" man="1"/>
    <brk id="22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>
    <pageSetUpPr fitToPage="1"/>
  </sheetPr>
  <dimension ref="A1:AC20"/>
  <sheetViews>
    <sheetView showGridLines="0" view="pageBreakPreview" topLeftCell="A3" zoomScaleNormal="80" zoomScaleSheetLayoutView="100" workbookViewId="0">
      <pane xSplit="1" ySplit="3" topLeftCell="B6" activePane="bottomRight" state="frozen"/>
      <selection activeCell="A3" sqref="A3:A4"/>
      <selection pane="topRight" activeCell="A3" sqref="A3:A4"/>
      <selection pane="bottomLeft" activeCell="A3" sqref="A3:A4"/>
      <selection pane="bottomRight" activeCell="A3" sqref="A3:A4"/>
    </sheetView>
  </sheetViews>
  <sheetFormatPr defaultColWidth="5.28515625" defaultRowHeight="15.75" x14ac:dyDescent="0.25"/>
  <cols>
    <col min="1" max="1" width="6.42578125" style="8" customWidth="1"/>
    <col min="2" max="2" width="25.7109375" style="13" customWidth="1"/>
    <col min="3" max="3" width="30.7109375" style="13" customWidth="1"/>
    <col min="4" max="4" width="10.7109375" style="10" customWidth="1"/>
    <col min="5" max="5" width="4" style="15" hidden="1" customWidth="1"/>
    <col min="6" max="6" width="4" style="15" customWidth="1"/>
    <col min="7" max="7" width="6.7109375" style="5" customWidth="1"/>
    <col min="8" max="8" width="15.7109375" style="11" customWidth="1"/>
    <col min="9" max="9" width="25.7109375" style="13" customWidth="1"/>
    <col min="10" max="10" width="30.7109375" style="13" customWidth="1"/>
    <col min="11" max="11" width="10.7109375" style="10" customWidth="1"/>
    <col min="12" max="12" width="4" style="11" hidden="1" customWidth="1"/>
    <col min="13" max="13" width="4" style="11" customWidth="1"/>
    <col min="14" max="14" width="6.7109375" style="5" customWidth="1"/>
    <col min="15" max="15" width="15.7109375" style="11" customWidth="1"/>
    <col min="16" max="16" width="25.7109375" style="13" customWidth="1"/>
    <col min="17" max="17" width="30.7109375" style="13" customWidth="1"/>
    <col min="18" max="18" width="10.7109375" style="10" customWidth="1"/>
    <col min="19" max="19" width="4" style="11" hidden="1" customWidth="1"/>
    <col min="20" max="20" width="4" style="11" customWidth="1"/>
    <col min="21" max="21" width="6.7109375" style="5" customWidth="1"/>
    <col min="22" max="22" width="15.7109375" style="11" customWidth="1"/>
    <col min="23" max="23" width="25.7109375" style="13" customWidth="1"/>
    <col min="24" max="24" width="30.7109375" style="13" customWidth="1"/>
    <col min="25" max="25" width="10.7109375" style="10" customWidth="1"/>
    <col min="26" max="26" width="4" style="11" hidden="1" customWidth="1"/>
    <col min="27" max="27" width="4" style="11" customWidth="1"/>
    <col min="28" max="28" width="6.7109375" style="5" customWidth="1"/>
    <col min="29" max="29" width="15.7109375" style="11" customWidth="1"/>
    <col min="30" max="16384" width="5.28515625" style="11"/>
  </cols>
  <sheetData>
    <row r="1" spans="1:29" s="27" customFormat="1" x14ac:dyDescent="0.25">
      <c r="A1" s="81"/>
      <c r="B1" s="360" t="str">
        <f>CONCATENATE('4k - Základní list'!$E$3)</f>
        <v>1. liga</v>
      </c>
      <c r="C1" s="360"/>
      <c r="D1" s="360"/>
      <c r="E1" s="360"/>
      <c r="F1" s="360"/>
      <c r="G1" s="360"/>
      <c r="H1" s="360"/>
      <c r="I1" s="360" t="str">
        <f>CONCATENATE('4k - Základní list'!$E$3)</f>
        <v>1. liga</v>
      </c>
      <c r="J1" s="360"/>
      <c r="K1" s="360"/>
      <c r="L1" s="360"/>
      <c r="M1" s="360"/>
      <c r="N1" s="360"/>
      <c r="O1" s="360"/>
      <c r="P1" s="360" t="str">
        <f>CONCATENATE('4k - Základní list'!$E$3)</f>
        <v>1. liga</v>
      </c>
      <c r="Q1" s="360"/>
      <c r="R1" s="360"/>
      <c r="S1" s="360"/>
      <c r="T1" s="360"/>
      <c r="U1" s="360"/>
      <c r="V1" s="360"/>
      <c r="W1" s="360" t="str">
        <f>CONCATENATE('4k - Základní list'!$E$3)</f>
        <v>1. liga</v>
      </c>
      <c r="X1" s="360"/>
      <c r="Y1" s="360"/>
      <c r="Z1" s="360"/>
      <c r="AA1" s="360"/>
      <c r="AB1" s="360"/>
      <c r="AC1" s="360"/>
    </row>
    <row r="2" spans="1:29" s="83" customFormat="1" ht="13.5" thickBot="1" x14ac:dyDescent="0.25">
      <c r="A2" s="82"/>
      <c r="B2" s="361" t="str">
        <f>CONCATENATE('4k - Základní list'!$F$4)</f>
        <v/>
      </c>
      <c r="C2" s="361"/>
      <c r="D2" s="361"/>
      <c r="E2" s="361"/>
      <c r="F2" s="361"/>
      <c r="G2" s="361"/>
      <c r="H2" s="361"/>
      <c r="I2" s="361" t="str">
        <f>CONCATENATE('4k - Základní list'!$F$4)</f>
        <v/>
      </c>
      <c r="J2" s="361"/>
      <c r="K2" s="361"/>
      <c r="L2" s="361"/>
      <c r="M2" s="361"/>
      <c r="N2" s="361"/>
      <c r="O2" s="361"/>
      <c r="P2" s="361" t="str">
        <f>CONCATENATE('4k - Základní list'!$F$4)</f>
        <v/>
      </c>
      <c r="Q2" s="361"/>
      <c r="R2" s="361"/>
      <c r="S2" s="361"/>
      <c r="T2" s="361"/>
      <c r="U2" s="361"/>
      <c r="V2" s="361"/>
      <c r="W2" s="361" t="str">
        <f>CONCATENATE('4k - Základní list'!$F$4)</f>
        <v/>
      </c>
      <c r="X2" s="361"/>
      <c r="Y2" s="361"/>
      <c r="Z2" s="361"/>
      <c r="AA2" s="361"/>
      <c r="AB2" s="361"/>
      <c r="AC2" s="361"/>
    </row>
    <row r="3" spans="1:29" ht="16.5" customHeight="1" x14ac:dyDescent="0.25">
      <c r="A3" s="376" t="s">
        <v>12</v>
      </c>
      <c r="B3" s="370" t="s">
        <v>21</v>
      </c>
      <c r="C3" s="371"/>
      <c r="D3" s="371"/>
      <c r="E3" s="371"/>
      <c r="F3" s="371"/>
      <c r="G3" s="371"/>
      <c r="H3" s="372"/>
      <c r="I3" s="370" t="s">
        <v>21</v>
      </c>
      <c r="J3" s="371"/>
      <c r="K3" s="371"/>
      <c r="L3" s="371"/>
      <c r="M3" s="371"/>
      <c r="N3" s="371"/>
      <c r="O3" s="372"/>
      <c r="P3" s="370" t="s">
        <v>21</v>
      </c>
      <c r="Q3" s="371"/>
      <c r="R3" s="371"/>
      <c r="S3" s="371"/>
      <c r="T3" s="371"/>
      <c r="U3" s="371"/>
      <c r="V3" s="372"/>
      <c r="W3" s="370" t="s">
        <v>21</v>
      </c>
      <c r="X3" s="371"/>
      <c r="Y3" s="371"/>
      <c r="Z3" s="371"/>
      <c r="AA3" s="371"/>
      <c r="AB3" s="371"/>
      <c r="AC3" s="372"/>
    </row>
    <row r="4" spans="1:29" s="5" customFormat="1" ht="16.5" customHeight="1" thickBot="1" x14ac:dyDescent="0.3">
      <c r="A4" s="377"/>
      <c r="B4" s="373" t="str">
        <f>'4k - 1. závod'!B4:G4</f>
        <v>A</v>
      </c>
      <c r="C4" s="374"/>
      <c r="D4" s="374"/>
      <c r="E4" s="374"/>
      <c r="F4" s="374"/>
      <c r="G4" s="374"/>
      <c r="H4" s="375"/>
      <c r="I4" s="373" t="str">
        <f>'4k - 1. závod'!I4:N4</f>
        <v>B</v>
      </c>
      <c r="J4" s="374"/>
      <c r="K4" s="374"/>
      <c r="L4" s="374"/>
      <c r="M4" s="374"/>
      <c r="N4" s="374"/>
      <c r="O4" s="375"/>
      <c r="P4" s="373" t="str">
        <f>'4k - 1. závod'!P4:U4</f>
        <v>C</v>
      </c>
      <c r="Q4" s="374"/>
      <c r="R4" s="374"/>
      <c r="S4" s="374"/>
      <c r="T4" s="374"/>
      <c r="U4" s="374"/>
      <c r="V4" s="375"/>
      <c r="W4" s="373" t="str">
        <f>'4k - 1. závod'!W4:AB4</f>
        <v>D</v>
      </c>
      <c r="X4" s="374"/>
      <c r="Y4" s="374"/>
      <c r="Z4" s="374"/>
      <c r="AA4" s="374"/>
      <c r="AB4" s="374"/>
      <c r="AC4" s="375"/>
    </row>
    <row r="5" spans="1:29" s="6" customFormat="1" ht="13.5" thickBot="1" x14ac:dyDescent="0.25">
      <c r="A5" s="378"/>
      <c r="B5" s="1" t="s">
        <v>60</v>
      </c>
      <c r="C5" s="1" t="s">
        <v>48</v>
      </c>
      <c r="D5" s="66" t="s">
        <v>13</v>
      </c>
      <c r="E5" s="17" t="s">
        <v>20</v>
      </c>
      <c r="F5" s="17" t="s">
        <v>20</v>
      </c>
      <c r="G5" s="2" t="s">
        <v>14</v>
      </c>
      <c r="H5" s="84" t="s">
        <v>46</v>
      </c>
      <c r="I5" s="1" t="s">
        <v>60</v>
      </c>
      <c r="J5" s="1" t="s">
        <v>48</v>
      </c>
      <c r="K5" s="66" t="s">
        <v>13</v>
      </c>
      <c r="L5" s="17" t="s">
        <v>20</v>
      </c>
      <c r="M5" s="17" t="s">
        <v>20</v>
      </c>
      <c r="N5" s="2" t="s">
        <v>14</v>
      </c>
      <c r="O5" s="84" t="s">
        <v>46</v>
      </c>
      <c r="P5" s="1" t="s">
        <v>60</v>
      </c>
      <c r="Q5" s="1" t="s">
        <v>48</v>
      </c>
      <c r="R5" s="66" t="s">
        <v>13</v>
      </c>
      <c r="S5" s="17" t="s">
        <v>20</v>
      </c>
      <c r="T5" s="17" t="s">
        <v>20</v>
      </c>
      <c r="U5" s="2" t="s">
        <v>14</v>
      </c>
      <c r="V5" s="84" t="s">
        <v>46</v>
      </c>
      <c r="W5" s="1" t="s">
        <v>60</v>
      </c>
      <c r="X5" s="1" t="s">
        <v>48</v>
      </c>
      <c r="Y5" s="66" t="s">
        <v>13</v>
      </c>
      <c r="Z5" s="17" t="s">
        <v>20</v>
      </c>
      <c r="AA5" s="17" t="s">
        <v>20</v>
      </c>
      <c r="AB5" s="2" t="s">
        <v>14</v>
      </c>
      <c r="AC5" s="84" t="s">
        <v>46</v>
      </c>
    </row>
    <row r="6" spans="1:29" s="7" customFormat="1" ht="34.5" customHeight="1" x14ac:dyDescent="0.2">
      <c r="A6" s="3">
        <v>1</v>
      </c>
      <c r="B6" s="16" t="str">
        <f>IF(ISNA(MATCH(CONCATENATE(B$4,$A6),'4k - Výsledková listina'!$V:$V,0)),"",INDEX('4k - Výsledková listina'!$M:$M,MATCH(CONCATENATE(B$4,$A6),'4k - Výsledková listina'!$V:$V,0),1))</f>
        <v/>
      </c>
      <c r="C6" s="47" t="str">
        <f>IF(ISNA(MATCH(CONCATENATE(B$4,$A6),'4k - Výsledková listina'!$V:$V,0)),"",INDEX('4k - Výsledková listina'!$W:$W,MATCH(CONCATENATE(B$4,$A6),'4k - Výsledková listina'!$V:$V,0),1))</f>
        <v/>
      </c>
      <c r="D6" s="221"/>
      <c r="E6" s="224" t="str">
        <f t="shared" ref="E6:E17" si="0">IF(D6="","",RANK(D6,D:D,0))</f>
        <v/>
      </c>
      <c r="F6" s="223"/>
      <c r="G6" s="48" t="str">
        <f t="shared" ref="G6:G17" si="1">IF(D6="","",RANK(D6,D$6:D$17,0)+(COUNT(D$6:D$17)+1-RANK(D6,D$6:D$17,0)-RANK(D6,D$6:D$17,1))/2+F6)</f>
        <v/>
      </c>
      <c r="H6" s="68"/>
      <c r="I6" s="16" t="str">
        <f>IF(ISNA(MATCH(CONCATENATE(I$4,$A6),'4k - Výsledková listina'!$V:$V,0)),"",INDEX('4k - Výsledková listina'!$M:$M,MATCH(CONCATENATE(I$4,$A6),'4k - Výsledková listina'!$V:$V,0),1))</f>
        <v/>
      </c>
      <c r="J6" s="47" t="str">
        <f>IF(ISNA(MATCH(CONCATENATE(I$4,$A6),'4k - Výsledková listina'!$V:$V,0)),"",INDEX('4k - Výsledková listina'!$W:$W,MATCH(CONCATENATE(I$4,$A6),'4k - Výsledková listina'!$V:$V,0),1))</f>
        <v/>
      </c>
      <c r="K6" s="221"/>
      <c r="L6" s="224" t="str">
        <f t="shared" ref="L6:L17" si="2">IF(K6="","",RANK(K6,K:K,0))</f>
        <v/>
      </c>
      <c r="M6" s="223"/>
      <c r="N6" s="48" t="str">
        <f t="shared" ref="N6:N17" si="3">IF(K6="","",RANK(K6,K$6:K$17,0)+(COUNT(K$6:K$17)+1-RANK(K6,K$6:K$17,0)-RANK(K6,K$6:K$17,1))/2+M6)</f>
        <v/>
      </c>
      <c r="O6" s="68"/>
      <c r="P6" s="16" t="str">
        <f>IF(ISNA(MATCH(CONCATENATE(P$4,$A6),'4k - Výsledková listina'!$V:$V,0)),"",INDEX('4k - Výsledková listina'!$M:$M,MATCH(CONCATENATE(P$4,$A6),'4k - Výsledková listina'!$V:$V,0),1))</f>
        <v/>
      </c>
      <c r="Q6" s="47" t="str">
        <f>IF(ISNA(MATCH(CONCATENATE(P$4,$A6),'4k - Výsledková listina'!$V:$V,0)),"",INDEX('4k - Výsledková listina'!$W:$W,MATCH(CONCATENATE(P$4,$A6),'4k - Výsledková listina'!$V:$V,0),1))</f>
        <v/>
      </c>
      <c r="R6" s="221"/>
      <c r="S6" s="224" t="str">
        <f t="shared" ref="S6:S17" si="4">IF(R6="","",RANK(R6,R:R,0))</f>
        <v/>
      </c>
      <c r="T6" s="223"/>
      <c r="U6" s="48" t="str">
        <f t="shared" ref="U6:U17" si="5">IF(R6="","",RANK(R6,R$6:R$17,0)+(COUNT(R$6:R$17)+1-RANK(R6,R$6:R$17,0)-RANK(R6,R$6:R$17,1))/2+T6)</f>
        <v/>
      </c>
      <c r="V6" s="68"/>
      <c r="W6" s="16" t="str">
        <f>IF(ISNA(MATCH(CONCATENATE(W$4,$A6),'4k - Výsledková listina'!$V:$V,0)),"",INDEX('4k - Výsledková listina'!$M:$M,MATCH(CONCATENATE(W$4,$A6),'4k - Výsledková listina'!$V:$V,0),1))</f>
        <v/>
      </c>
      <c r="X6" s="47" t="str">
        <f>IF(ISNA(MATCH(CONCATENATE(W$4,$A6),'4k - Výsledková listina'!$V:$V,0)),"",INDEX('4k - Výsledková listina'!$W:$W,MATCH(CONCATENATE(W$4,$A6),'4k - Výsledková listina'!$V:$V,0),1))</f>
        <v/>
      </c>
      <c r="Y6" s="221"/>
      <c r="Z6" s="224" t="str">
        <f t="shared" ref="Z6:Z17" si="6">IF(Y6="","",RANK(Y6,Y:Y,0))</f>
        <v/>
      </c>
      <c r="AA6" s="223"/>
      <c r="AB6" s="48" t="str">
        <f t="shared" ref="AB6:AB17" si="7">IF(Y6="","",RANK(Y6,Y$6:Y$17,0)+(COUNT(Y$6:Y$17)+1-RANK(Y6,Y$6:Y$17,0)-RANK(Y6,Y$6:Y$17,1))/2+AA6)</f>
        <v/>
      </c>
      <c r="AC6" s="68"/>
    </row>
    <row r="7" spans="1:29" s="7" customFormat="1" ht="34.5" customHeight="1" x14ac:dyDescent="0.2">
      <c r="A7" s="4">
        <v>2</v>
      </c>
      <c r="B7" s="16" t="str">
        <f>IF(ISNA(MATCH(CONCATENATE(B$4,$A7),'4k - Výsledková listina'!$V:$V,0)),"",INDEX('4k - Výsledková listina'!$M:$M,MATCH(CONCATENATE(B$4,$A7),'4k - Výsledková listina'!$V:$V,0),1))</f>
        <v/>
      </c>
      <c r="C7" s="47" t="str">
        <f>IF(ISNA(MATCH(CONCATENATE(B$4,$A7),'4k - Výsledková listina'!$V:$V,0)),"",INDEX('4k - Výsledková listina'!$W:$W,MATCH(CONCATENATE(B$4,$A7),'4k - Výsledková listina'!$V:$V,0),1))</f>
        <v/>
      </c>
      <c r="D7" s="221"/>
      <c r="E7" s="224" t="str">
        <f t="shared" si="0"/>
        <v/>
      </c>
      <c r="F7" s="223"/>
      <c r="G7" s="48" t="str">
        <f t="shared" si="1"/>
        <v/>
      </c>
      <c r="H7" s="69"/>
      <c r="I7" s="16" t="str">
        <f>IF(ISNA(MATCH(CONCATENATE(I$4,$A7),'4k - Výsledková listina'!$V:$V,0)),"",INDEX('4k - Výsledková listina'!$M:$M,MATCH(CONCATENATE(I$4,$A7),'4k - Výsledková listina'!$V:$V,0),1))</f>
        <v/>
      </c>
      <c r="J7" s="47" t="str">
        <f>IF(ISNA(MATCH(CONCATENATE(I$4,$A7),'4k - Výsledková listina'!$V:$V,0)),"",INDEX('4k - Výsledková listina'!$W:$W,MATCH(CONCATENATE(I$4,$A7),'4k - Výsledková listina'!$V:$V,0),1))</f>
        <v/>
      </c>
      <c r="K7" s="221"/>
      <c r="L7" s="224" t="str">
        <f t="shared" si="2"/>
        <v/>
      </c>
      <c r="M7" s="223"/>
      <c r="N7" s="48" t="str">
        <f t="shared" si="3"/>
        <v/>
      </c>
      <c r="O7" s="69"/>
      <c r="P7" s="16" t="str">
        <f>IF(ISNA(MATCH(CONCATENATE(P$4,$A7),'4k - Výsledková listina'!$V:$V,0)),"",INDEX('4k - Výsledková listina'!$M:$M,MATCH(CONCATENATE(P$4,$A7),'4k - Výsledková listina'!$V:$V,0),1))</f>
        <v/>
      </c>
      <c r="Q7" s="47" t="str">
        <f>IF(ISNA(MATCH(CONCATENATE(P$4,$A7),'4k - Výsledková listina'!$V:$V,0)),"",INDEX('4k - Výsledková listina'!$W:$W,MATCH(CONCATENATE(P$4,$A7),'4k - Výsledková listina'!$V:$V,0),1))</f>
        <v/>
      </c>
      <c r="R7" s="221"/>
      <c r="S7" s="224" t="str">
        <f t="shared" si="4"/>
        <v/>
      </c>
      <c r="T7" s="223"/>
      <c r="U7" s="48" t="str">
        <f t="shared" si="5"/>
        <v/>
      </c>
      <c r="V7" s="69"/>
      <c r="W7" s="16" t="str">
        <f>IF(ISNA(MATCH(CONCATENATE(W$4,$A7),'4k - Výsledková listina'!$V:$V,0)),"",INDEX('4k - Výsledková listina'!$M:$M,MATCH(CONCATENATE(W$4,$A7),'4k - Výsledková listina'!$V:$V,0),1))</f>
        <v/>
      </c>
      <c r="X7" s="47" t="str">
        <f>IF(ISNA(MATCH(CONCATENATE(W$4,$A7),'4k - Výsledková listina'!$V:$V,0)),"",INDEX('4k - Výsledková listina'!$W:$W,MATCH(CONCATENATE(W$4,$A7),'4k - Výsledková listina'!$V:$V,0),1))</f>
        <v/>
      </c>
      <c r="Y7" s="221"/>
      <c r="Z7" s="224" t="str">
        <f t="shared" si="6"/>
        <v/>
      </c>
      <c r="AA7" s="223"/>
      <c r="AB7" s="48" t="str">
        <f t="shared" si="7"/>
        <v/>
      </c>
      <c r="AC7" s="69"/>
    </row>
    <row r="8" spans="1:29" s="7" customFormat="1" ht="34.5" customHeight="1" x14ac:dyDescent="0.2">
      <c r="A8" s="4">
        <v>3</v>
      </c>
      <c r="B8" s="16" t="str">
        <f>IF(ISNA(MATCH(CONCATENATE(B$4,$A8),'4k - Výsledková listina'!$V:$V,0)),"",INDEX('4k - Výsledková listina'!$M:$M,MATCH(CONCATENATE(B$4,$A8),'4k - Výsledková listina'!$V:$V,0),1))</f>
        <v/>
      </c>
      <c r="C8" s="47" t="str">
        <f>IF(ISNA(MATCH(CONCATENATE(B$4,$A8),'4k - Výsledková listina'!$V:$V,0)),"",INDEX('4k - Výsledková listina'!$W:$W,MATCH(CONCATENATE(B$4,$A8),'4k - Výsledková listina'!$V:$V,0),1))</f>
        <v/>
      </c>
      <c r="D8" s="221"/>
      <c r="E8" s="224" t="str">
        <f t="shared" si="0"/>
        <v/>
      </c>
      <c r="F8" s="223"/>
      <c r="G8" s="48" t="str">
        <f t="shared" si="1"/>
        <v/>
      </c>
      <c r="H8" s="104"/>
      <c r="I8" s="16" t="str">
        <f>IF(ISNA(MATCH(CONCATENATE(I$4,$A8),'4k - Výsledková listina'!$V:$V,0)),"",INDEX('4k - Výsledková listina'!$M:$M,MATCH(CONCATENATE(I$4,$A8),'4k - Výsledková listina'!$V:$V,0),1))</f>
        <v/>
      </c>
      <c r="J8" s="47" t="str">
        <f>IF(ISNA(MATCH(CONCATENATE(I$4,$A8),'4k - Výsledková listina'!$V:$V,0)),"",INDEX('4k - Výsledková listina'!$W:$W,MATCH(CONCATENATE(I$4,$A8),'4k - Výsledková listina'!$V:$V,0),1))</f>
        <v/>
      </c>
      <c r="K8" s="221"/>
      <c r="L8" s="224" t="str">
        <f t="shared" si="2"/>
        <v/>
      </c>
      <c r="M8" s="223"/>
      <c r="N8" s="48" t="str">
        <f t="shared" si="3"/>
        <v/>
      </c>
      <c r="O8" s="104"/>
      <c r="P8" s="16" t="str">
        <f>IF(ISNA(MATCH(CONCATENATE(P$4,$A8),'4k - Výsledková listina'!$V:$V,0)),"",INDEX('4k - Výsledková listina'!$M:$M,MATCH(CONCATENATE(P$4,$A8),'4k - Výsledková listina'!$V:$V,0),1))</f>
        <v/>
      </c>
      <c r="Q8" s="47" t="str">
        <f>IF(ISNA(MATCH(CONCATENATE(P$4,$A8),'4k - Výsledková listina'!$V:$V,0)),"",INDEX('4k - Výsledková listina'!$W:$W,MATCH(CONCATENATE(P$4,$A8),'4k - Výsledková listina'!$V:$V,0),1))</f>
        <v/>
      </c>
      <c r="R8" s="221"/>
      <c r="S8" s="224" t="str">
        <f t="shared" si="4"/>
        <v/>
      </c>
      <c r="T8" s="223"/>
      <c r="U8" s="48" t="str">
        <f t="shared" si="5"/>
        <v/>
      </c>
      <c r="V8" s="104"/>
      <c r="W8" s="16" t="str">
        <f>IF(ISNA(MATCH(CONCATENATE(W$4,$A8),'4k - Výsledková listina'!$V:$V,0)),"",INDEX('4k - Výsledková listina'!$M:$M,MATCH(CONCATENATE(W$4,$A8),'4k - Výsledková listina'!$V:$V,0),1))</f>
        <v/>
      </c>
      <c r="X8" s="47" t="str">
        <f>IF(ISNA(MATCH(CONCATENATE(W$4,$A8),'4k - Výsledková listina'!$V:$V,0)),"",INDEX('4k - Výsledková listina'!$W:$W,MATCH(CONCATENATE(W$4,$A8),'4k - Výsledková listina'!$V:$V,0),1))</f>
        <v/>
      </c>
      <c r="Y8" s="221"/>
      <c r="Z8" s="224" t="str">
        <f t="shared" si="6"/>
        <v/>
      </c>
      <c r="AA8" s="223"/>
      <c r="AB8" s="48" t="str">
        <f t="shared" si="7"/>
        <v/>
      </c>
      <c r="AC8" s="104"/>
    </row>
    <row r="9" spans="1:29" s="7" customFormat="1" ht="34.5" customHeight="1" x14ac:dyDescent="0.2">
      <c r="A9" s="4">
        <v>4</v>
      </c>
      <c r="B9" s="16" t="str">
        <f>IF(ISNA(MATCH(CONCATENATE(B$4,$A9),'4k - Výsledková listina'!$V:$V,0)),"",INDEX('4k - Výsledková listina'!$M:$M,MATCH(CONCATENATE(B$4,$A9),'4k - Výsledková listina'!$V:$V,0),1))</f>
        <v/>
      </c>
      <c r="C9" s="47" t="str">
        <f>IF(ISNA(MATCH(CONCATENATE(B$4,$A9),'4k - Výsledková listina'!$V:$V,0)),"",INDEX('4k - Výsledková listina'!$W:$W,MATCH(CONCATENATE(B$4,$A9),'4k - Výsledková listina'!$V:$V,0),1))</f>
        <v/>
      </c>
      <c r="D9" s="221"/>
      <c r="E9" s="224" t="str">
        <f t="shared" si="0"/>
        <v/>
      </c>
      <c r="F9" s="223"/>
      <c r="G9" s="48" t="str">
        <f t="shared" si="1"/>
        <v/>
      </c>
      <c r="H9" s="69"/>
      <c r="I9" s="16" t="str">
        <f>IF(ISNA(MATCH(CONCATENATE(I$4,$A9),'4k - Výsledková listina'!$V:$V,0)),"",INDEX('4k - Výsledková listina'!$M:$M,MATCH(CONCATENATE(I$4,$A9),'4k - Výsledková listina'!$V:$V,0),1))</f>
        <v/>
      </c>
      <c r="J9" s="47" t="str">
        <f>IF(ISNA(MATCH(CONCATENATE(I$4,$A9),'4k - Výsledková listina'!$V:$V,0)),"",INDEX('4k - Výsledková listina'!$W:$W,MATCH(CONCATENATE(I$4,$A9),'4k - Výsledková listina'!$V:$V,0),1))</f>
        <v/>
      </c>
      <c r="K9" s="221"/>
      <c r="L9" s="224" t="str">
        <f t="shared" si="2"/>
        <v/>
      </c>
      <c r="M9" s="223"/>
      <c r="N9" s="48" t="str">
        <f t="shared" si="3"/>
        <v/>
      </c>
      <c r="O9" s="69"/>
      <c r="P9" s="16" t="str">
        <f>IF(ISNA(MATCH(CONCATENATE(P$4,$A9),'4k - Výsledková listina'!$V:$V,0)),"",INDEX('4k - Výsledková listina'!$M:$M,MATCH(CONCATENATE(P$4,$A9),'4k - Výsledková listina'!$V:$V,0),1))</f>
        <v/>
      </c>
      <c r="Q9" s="47" t="str">
        <f>IF(ISNA(MATCH(CONCATENATE(P$4,$A9),'4k - Výsledková listina'!$V:$V,0)),"",INDEX('4k - Výsledková listina'!$W:$W,MATCH(CONCATENATE(P$4,$A9),'4k - Výsledková listina'!$V:$V,0),1))</f>
        <v/>
      </c>
      <c r="R9" s="221"/>
      <c r="S9" s="224" t="str">
        <f t="shared" si="4"/>
        <v/>
      </c>
      <c r="T9" s="223"/>
      <c r="U9" s="48" t="str">
        <f t="shared" si="5"/>
        <v/>
      </c>
      <c r="V9" s="69"/>
      <c r="W9" s="16" t="str">
        <f>IF(ISNA(MATCH(CONCATENATE(W$4,$A9),'4k - Výsledková listina'!$V:$V,0)),"",INDEX('4k - Výsledková listina'!$M:$M,MATCH(CONCATENATE(W$4,$A9),'4k - Výsledková listina'!$V:$V,0),1))</f>
        <v/>
      </c>
      <c r="X9" s="47" t="str">
        <f>IF(ISNA(MATCH(CONCATENATE(W$4,$A9),'4k - Výsledková listina'!$V:$V,0)),"",INDEX('4k - Výsledková listina'!$W:$W,MATCH(CONCATENATE(W$4,$A9),'4k - Výsledková listina'!$V:$V,0),1))</f>
        <v/>
      </c>
      <c r="Y9" s="221"/>
      <c r="Z9" s="224" t="str">
        <f t="shared" si="6"/>
        <v/>
      </c>
      <c r="AA9" s="223"/>
      <c r="AB9" s="48" t="str">
        <f t="shared" si="7"/>
        <v/>
      </c>
      <c r="AC9" s="69"/>
    </row>
    <row r="10" spans="1:29" s="7" customFormat="1" ht="34.5" customHeight="1" x14ac:dyDescent="0.2">
      <c r="A10" s="4">
        <v>5</v>
      </c>
      <c r="B10" s="16" t="str">
        <f>IF(ISNA(MATCH(CONCATENATE(B$4,$A10),'4k - Výsledková listina'!$V:$V,0)),"",INDEX('4k - Výsledková listina'!$M:$M,MATCH(CONCATENATE(B$4,$A10),'4k - Výsledková listina'!$V:$V,0),1))</f>
        <v/>
      </c>
      <c r="C10" s="47" t="str">
        <f>IF(ISNA(MATCH(CONCATENATE(B$4,$A10),'4k - Výsledková listina'!$V:$V,0)),"",INDEX('4k - Výsledková listina'!$W:$W,MATCH(CONCATENATE(B$4,$A10),'4k - Výsledková listina'!$V:$V,0),1))</f>
        <v/>
      </c>
      <c r="D10" s="221"/>
      <c r="E10" s="224" t="str">
        <f t="shared" si="0"/>
        <v/>
      </c>
      <c r="F10" s="223"/>
      <c r="G10" s="48" t="str">
        <f t="shared" si="1"/>
        <v/>
      </c>
      <c r="H10" s="69"/>
      <c r="I10" s="16" t="str">
        <f>IF(ISNA(MATCH(CONCATENATE(I$4,$A10),'4k - Výsledková listina'!$V:$V,0)),"",INDEX('4k - Výsledková listina'!$M:$M,MATCH(CONCATENATE(I$4,$A10),'4k - Výsledková listina'!$V:$V,0),1))</f>
        <v/>
      </c>
      <c r="J10" s="47" t="str">
        <f>IF(ISNA(MATCH(CONCATENATE(I$4,$A10),'4k - Výsledková listina'!$V:$V,0)),"",INDEX('4k - Výsledková listina'!$W:$W,MATCH(CONCATENATE(I$4,$A10),'4k - Výsledková listina'!$V:$V,0),1))</f>
        <v/>
      </c>
      <c r="K10" s="221"/>
      <c r="L10" s="224" t="str">
        <f t="shared" si="2"/>
        <v/>
      </c>
      <c r="M10" s="223"/>
      <c r="N10" s="48" t="str">
        <f t="shared" si="3"/>
        <v/>
      </c>
      <c r="O10" s="69"/>
      <c r="P10" s="16" t="str">
        <f>IF(ISNA(MATCH(CONCATENATE(P$4,$A10),'4k - Výsledková listina'!$V:$V,0)),"",INDEX('4k - Výsledková listina'!$M:$M,MATCH(CONCATENATE(P$4,$A10),'4k - Výsledková listina'!$V:$V,0),1))</f>
        <v/>
      </c>
      <c r="Q10" s="47" t="str">
        <f>IF(ISNA(MATCH(CONCATENATE(P$4,$A10),'4k - Výsledková listina'!$V:$V,0)),"",INDEX('4k - Výsledková listina'!$W:$W,MATCH(CONCATENATE(P$4,$A10),'4k - Výsledková listina'!$V:$V,0),1))</f>
        <v/>
      </c>
      <c r="R10" s="221"/>
      <c r="S10" s="224" t="str">
        <f t="shared" si="4"/>
        <v/>
      </c>
      <c r="T10" s="223"/>
      <c r="U10" s="48" t="str">
        <f t="shared" si="5"/>
        <v/>
      </c>
      <c r="V10" s="69"/>
      <c r="W10" s="16" t="str">
        <f>IF(ISNA(MATCH(CONCATENATE(W$4,$A10),'4k - Výsledková listina'!$V:$V,0)),"",INDEX('4k - Výsledková listina'!$M:$M,MATCH(CONCATENATE(W$4,$A10),'4k - Výsledková listina'!$V:$V,0),1))</f>
        <v/>
      </c>
      <c r="X10" s="47" t="str">
        <f>IF(ISNA(MATCH(CONCATENATE(W$4,$A10),'4k - Výsledková listina'!$V:$V,0)),"",INDEX('4k - Výsledková listina'!$W:$W,MATCH(CONCATENATE(W$4,$A10),'4k - Výsledková listina'!$V:$V,0),1))</f>
        <v/>
      </c>
      <c r="Y10" s="221"/>
      <c r="Z10" s="224" t="str">
        <f t="shared" si="6"/>
        <v/>
      </c>
      <c r="AA10" s="223"/>
      <c r="AB10" s="48" t="str">
        <f t="shared" si="7"/>
        <v/>
      </c>
      <c r="AC10" s="69"/>
    </row>
    <row r="11" spans="1:29" s="7" customFormat="1" ht="34.5" customHeight="1" x14ac:dyDescent="0.2">
      <c r="A11" s="4">
        <v>6</v>
      </c>
      <c r="B11" s="16" t="str">
        <f>IF(ISNA(MATCH(CONCATENATE(B$4,$A11),'4k - Výsledková listina'!$V:$V,0)),"",INDEX('4k - Výsledková listina'!$M:$M,MATCH(CONCATENATE(B$4,$A11),'4k - Výsledková listina'!$V:$V,0),1))</f>
        <v/>
      </c>
      <c r="C11" s="47" t="str">
        <f>IF(ISNA(MATCH(CONCATENATE(B$4,$A11),'4k - Výsledková listina'!$V:$V,0)),"",INDEX('4k - Výsledková listina'!$W:$W,MATCH(CONCATENATE(B$4,$A11),'4k - Výsledková listina'!$V:$V,0),1))</f>
        <v/>
      </c>
      <c r="D11" s="221"/>
      <c r="E11" s="224" t="str">
        <f t="shared" si="0"/>
        <v/>
      </c>
      <c r="F11" s="223"/>
      <c r="G11" s="48" t="str">
        <f t="shared" si="1"/>
        <v/>
      </c>
      <c r="H11" s="69"/>
      <c r="I11" s="16" t="str">
        <f>IF(ISNA(MATCH(CONCATENATE(I$4,$A11),'4k - Výsledková listina'!$V:$V,0)),"",INDEX('4k - Výsledková listina'!$M:$M,MATCH(CONCATENATE(I$4,$A11),'4k - Výsledková listina'!$V:$V,0),1))</f>
        <v/>
      </c>
      <c r="J11" s="47" t="str">
        <f>IF(ISNA(MATCH(CONCATENATE(I$4,$A11),'4k - Výsledková listina'!$V:$V,0)),"",INDEX('4k - Výsledková listina'!$W:$W,MATCH(CONCATENATE(I$4,$A11),'4k - Výsledková listina'!$V:$V,0),1))</f>
        <v/>
      </c>
      <c r="K11" s="221"/>
      <c r="L11" s="224" t="str">
        <f t="shared" si="2"/>
        <v/>
      </c>
      <c r="M11" s="223"/>
      <c r="N11" s="48" t="str">
        <f t="shared" si="3"/>
        <v/>
      </c>
      <c r="O11" s="69"/>
      <c r="P11" s="16" t="str">
        <f>IF(ISNA(MATCH(CONCATENATE(P$4,$A11),'4k - Výsledková listina'!$V:$V,0)),"",INDEX('4k - Výsledková listina'!$M:$M,MATCH(CONCATENATE(P$4,$A11),'4k - Výsledková listina'!$V:$V,0),1))</f>
        <v/>
      </c>
      <c r="Q11" s="47" t="str">
        <f>IF(ISNA(MATCH(CONCATENATE(P$4,$A11),'4k - Výsledková listina'!$V:$V,0)),"",INDEX('4k - Výsledková listina'!$W:$W,MATCH(CONCATENATE(P$4,$A11),'4k - Výsledková listina'!$V:$V,0),1))</f>
        <v/>
      </c>
      <c r="R11" s="221"/>
      <c r="S11" s="224" t="str">
        <f t="shared" si="4"/>
        <v/>
      </c>
      <c r="T11" s="223"/>
      <c r="U11" s="48" t="str">
        <f t="shared" si="5"/>
        <v/>
      </c>
      <c r="V11" s="69"/>
      <c r="W11" s="16" t="str">
        <f>IF(ISNA(MATCH(CONCATENATE(W$4,$A11),'4k - Výsledková listina'!$V:$V,0)),"",INDEX('4k - Výsledková listina'!$M:$M,MATCH(CONCATENATE(W$4,$A11),'4k - Výsledková listina'!$V:$V,0),1))</f>
        <v/>
      </c>
      <c r="X11" s="47" t="str">
        <f>IF(ISNA(MATCH(CONCATENATE(W$4,$A11),'4k - Výsledková listina'!$V:$V,0)),"",INDEX('4k - Výsledková listina'!$W:$W,MATCH(CONCATENATE(W$4,$A11),'4k - Výsledková listina'!$V:$V,0),1))</f>
        <v/>
      </c>
      <c r="Y11" s="221"/>
      <c r="Z11" s="224" t="str">
        <f t="shared" si="6"/>
        <v/>
      </c>
      <c r="AA11" s="223"/>
      <c r="AB11" s="48" t="str">
        <f t="shared" si="7"/>
        <v/>
      </c>
      <c r="AC11" s="69"/>
    </row>
    <row r="12" spans="1:29" s="7" customFormat="1" ht="34.5" customHeight="1" x14ac:dyDescent="0.2">
      <c r="A12" s="4">
        <v>7</v>
      </c>
      <c r="B12" s="16" t="str">
        <f>IF(ISNA(MATCH(CONCATENATE(B$4,$A12),'4k - Výsledková listina'!$V:$V,0)),"",INDEX('4k - Výsledková listina'!$M:$M,MATCH(CONCATENATE(B$4,$A12),'4k - Výsledková listina'!$V:$V,0),1))</f>
        <v/>
      </c>
      <c r="C12" s="47" t="str">
        <f>IF(ISNA(MATCH(CONCATENATE(B$4,$A12),'4k - Výsledková listina'!$V:$V,0)),"",INDEX('4k - Výsledková listina'!$W:$W,MATCH(CONCATENATE(B$4,$A12),'4k - Výsledková listina'!$V:$V,0),1))</f>
        <v/>
      </c>
      <c r="D12" s="221"/>
      <c r="E12" s="224" t="str">
        <f t="shared" si="0"/>
        <v/>
      </c>
      <c r="F12" s="223"/>
      <c r="G12" s="48" t="str">
        <f t="shared" si="1"/>
        <v/>
      </c>
      <c r="H12" s="69"/>
      <c r="I12" s="16" t="str">
        <f>IF(ISNA(MATCH(CONCATENATE(I$4,$A12),'4k - Výsledková listina'!$V:$V,0)),"",INDEX('4k - Výsledková listina'!$M:$M,MATCH(CONCATENATE(I$4,$A12),'4k - Výsledková listina'!$V:$V,0),1))</f>
        <v/>
      </c>
      <c r="J12" s="47" t="str">
        <f>IF(ISNA(MATCH(CONCATENATE(I$4,$A12),'4k - Výsledková listina'!$V:$V,0)),"",INDEX('4k - Výsledková listina'!$W:$W,MATCH(CONCATENATE(I$4,$A12),'4k - Výsledková listina'!$V:$V,0),1))</f>
        <v/>
      </c>
      <c r="K12" s="221"/>
      <c r="L12" s="224" t="str">
        <f t="shared" si="2"/>
        <v/>
      </c>
      <c r="M12" s="223"/>
      <c r="N12" s="48" t="str">
        <f t="shared" si="3"/>
        <v/>
      </c>
      <c r="O12" s="69"/>
      <c r="P12" s="16" t="str">
        <f>IF(ISNA(MATCH(CONCATENATE(P$4,$A12),'4k - Výsledková listina'!$V:$V,0)),"",INDEX('4k - Výsledková listina'!$M:$M,MATCH(CONCATENATE(P$4,$A12),'4k - Výsledková listina'!$V:$V,0),1))</f>
        <v/>
      </c>
      <c r="Q12" s="47" t="str">
        <f>IF(ISNA(MATCH(CONCATENATE(P$4,$A12),'4k - Výsledková listina'!$V:$V,0)),"",INDEX('4k - Výsledková listina'!$W:$W,MATCH(CONCATENATE(P$4,$A12),'4k - Výsledková listina'!$V:$V,0),1))</f>
        <v/>
      </c>
      <c r="R12" s="221"/>
      <c r="S12" s="224" t="str">
        <f t="shared" si="4"/>
        <v/>
      </c>
      <c r="T12" s="223"/>
      <c r="U12" s="48" t="str">
        <f t="shared" si="5"/>
        <v/>
      </c>
      <c r="V12" s="69"/>
      <c r="W12" s="16" t="str">
        <f>IF(ISNA(MATCH(CONCATENATE(W$4,$A12),'4k - Výsledková listina'!$V:$V,0)),"",INDEX('4k - Výsledková listina'!$M:$M,MATCH(CONCATENATE(W$4,$A12),'4k - Výsledková listina'!$V:$V,0),1))</f>
        <v/>
      </c>
      <c r="X12" s="47" t="str">
        <f>IF(ISNA(MATCH(CONCATENATE(W$4,$A12),'4k - Výsledková listina'!$V:$V,0)),"",INDEX('4k - Výsledková listina'!$W:$W,MATCH(CONCATENATE(W$4,$A12),'4k - Výsledková listina'!$V:$V,0),1))</f>
        <v/>
      </c>
      <c r="Y12" s="221"/>
      <c r="Z12" s="224" t="str">
        <f t="shared" si="6"/>
        <v/>
      </c>
      <c r="AA12" s="223"/>
      <c r="AB12" s="48" t="str">
        <f t="shared" si="7"/>
        <v/>
      </c>
      <c r="AC12" s="69"/>
    </row>
    <row r="13" spans="1:29" s="7" customFormat="1" ht="34.5" customHeight="1" x14ac:dyDescent="0.2">
      <c r="A13" s="4">
        <v>8</v>
      </c>
      <c r="B13" s="16" t="str">
        <f>IF(ISNA(MATCH(CONCATENATE(B$4,$A13),'4k - Výsledková listina'!$V:$V,0)),"",INDEX('4k - Výsledková listina'!$M:$M,MATCH(CONCATENATE(B$4,$A13),'4k - Výsledková listina'!$V:$V,0),1))</f>
        <v/>
      </c>
      <c r="C13" s="47" t="str">
        <f>IF(ISNA(MATCH(CONCATENATE(B$4,$A13),'4k - Výsledková listina'!$V:$V,0)),"",INDEX('4k - Výsledková listina'!$W:$W,MATCH(CONCATENATE(B$4,$A13),'4k - Výsledková listina'!$V:$V,0),1))</f>
        <v/>
      </c>
      <c r="D13" s="221"/>
      <c r="E13" s="224" t="str">
        <f t="shared" si="0"/>
        <v/>
      </c>
      <c r="F13" s="223"/>
      <c r="G13" s="48" t="str">
        <f t="shared" si="1"/>
        <v/>
      </c>
      <c r="H13" s="69"/>
      <c r="I13" s="16" t="str">
        <f>IF(ISNA(MATCH(CONCATENATE(I$4,$A13),'4k - Výsledková listina'!$V:$V,0)),"",INDEX('4k - Výsledková listina'!$M:$M,MATCH(CONCATENATE(I$4,$A13),'4k - Výsledková listina'!$V:$V,0),1))</f>
        <v/>
      </c>
      <c r="J13" s="47" t="str">
        <f>IF(ISNA(MATCH(CONCATENATE(I$4,$A13),'4k - Výsledková listina'!$V:$V,0)),"",INDEX('4k - Výsledková listina'!$W:$W,MATCH(CONCATENATE(I$4,$A13),'4k - Výsledková listina'!$V:$V,0),1))</f>
        <v/>
      </c>
      <c r="K13" s="221"/>
      <c r="L13" s="224" t="str">
        <f t="shared" si="2"/>
        <v/>
      </c>
      <c r="M13" s="225"/>
      <c r="N13" s="48" t="str">
        <f t="shared" si="3"/>
        <v/>
      </c>
      <c r="O13" s="69"/>
      <c r="P13" s="16" t="str">
        <f>IF(ISNA(MATCH(CONCATENATE(P$4,$A13),'4k - Výsledková listina'!$V:$V,0)),"",INDEX('4k - Výsledková listina'!$M:$M,MATCH(CONCATENATE(P$4,$A13),'4k - Výsledková listina'!$V:$V,0),1))</f>
        <v/>
      </c>
      <c r="Q13" s="47" t="str">
        <f>IF(ISNA(MATCH(CONCATENATE(P$4,$A13),'4k - Výsledková listina'!$V:$V,0)),"",INDEX('4k - Výsledková listina'!$W:$W,MATCH(CONCATENATE(P$4,$A13),'4k - Výsledková listina'!$V:$V,0),1))</f>
        <v/>
      </c>
      <c r="R13" s="221"/>
      <c r="S13" s="224" t="str">
        <f t="shared" si="4"/>
        <v/>
      </c>
      <c r="T13" s="223"/>
      <c r="U13" s="48" t="str">
        <f t="shared" si="5"/>
        <v/>
      </c>
      <c r="V13" s="69"/>
      <c r="W13" s="16" t="str">
        <f>IF(ISNA(MATCH(CONCATENATE(W$4,$A13),'4k - Výsledková listina'!$V:$V,0)),"",INDEX('4k - Výsledková listina'!$M:$M,MATCH(CONCATENATE(W$4,$A13),'4k - Výsledková listina'!$V:$V,0),1))</f>
        <v/>
      </c>
      <c r="X13" s="47" t="str">
        <f>IF(ISNA(MATCH(CONCATENATE(W$4,$A13),'4k - Výsledková listina'!$V:$V,0)),"",INDEX('4k - Výsledková listina'!$W:$W,MATCH(CONCATENATE(W$4,$A13),'4k - Výsledková listina'!$V:$V,0),1))</f>
        <v/>
      </c>
      <c r="Y13" s="221"/>
      <c r="Z13" s="224" t="str">
        <f t="shared" si="6"/>
        <v/>
      </c>
      <c r="AA13" s="223"/>
      <c r="AB13" s="48" t="str">
        <f t="shared" si="7"/>
        <v/>
      </c>
      <c r="AC13" s="69"/>
    </row>
    <row r="14" spans="1:29" s="7" customFormat="1" ht="34.5" customHeight="1" x14ac:dyDescent="0.2">
      <c r="A14" s="4">
        <v>9</v>
      </c>
      <c r="B14" s="16" t="str">
        <f>IF(ISNA(MATCH(CONCATENATE(B$4,$A14),'4k - Výsledková listina'!$V:$V,0)),"",INDEX('4k - Výsledková listina'!$M:$M,MATCH(CONCATENATE(B$4,$A14),'4k - Výsledková listina'!$V:$V,0),1))</f>
        <v/>
      </c>
      <c r="C14" s="47" t="str">
        <f>IF(ISNA(MATCH(CONCATENATE(B$4,$A14),'4k - Výsledková listina'!$V:$V,0)),"",INDEX('4k - Výsledková listina'!$W:$W,MATCH(CONCATENATE(B$4,$A14),'4k - Výsledková listina'!$V:$V,0),1))</f>
        <v/>
      </c>
      <c r="D14" s="221"/>
      <c r="E14" s="224" t="str">
        <f t="shared" si="0"/>
        <v/>
      </c>
      <c r="F14" s="223"/>
      <c r="G14" s="107" t="str">
        <f t="shared" si="1"/>
        <v/>
      </c>
      <c r="H14" s="108"/>
      <c r="I14" s="16" t="str">
        <f>IF(ISNA(MATCH(CONCATENATE(I$4,$A14),'4k - Výsledková listina'!$V:$V,0)),"",INDEX('4k - Výsledková listina'!$M:$M,MATCH(CONCATENATE(I$4,$A14),'4k - Výsledková listina'!$V:$V,0),1))</f>
        <v/>
      </c>
      <c r="J14" s="47" t="str">
        <f>IF(ISNA(MATCH(CONCATENATE(I$4,$A14),'4k - Výsledková listina'!$V:$V,0)),"",INDEX('4k - Výsledková listina'!$W:$W,MATCH(CONCATENATE(I$4,$A14),'4k - Výsledková listina'!$V:$V,0),1))</f>
        <v/>
      </c>
      <c r="K14" s="221"/>
      <c r="L14" s="224" t="str">
        <f t="shared" si="2"/>
        <v/>
      </c>
      <c r="M14" s="223"/>
      <c r="N14" s="107" t="str">
        <f t="shared" si="3"/>
        <v/>
      </c>
      <c r="O14" s="108"/>
      <c r="P14" s="16" t="str">
        <f>IF(ISNA(MATCH(CONCATENATE(P$4,$A14),'4k - Výsledková listina'!$V:$V,0)),"",INDEX('4k - Výsledková listina'!$M:$M,MATCH(CONCATENATE(P$4,$A14),'4k - Výsledková listina'!$V:$V,0),1))</f>
        <v/>
      </c>
      <c r="Q14" s="47" t="str">
        <f>IF(ISNA(MATCH(CONCATENATE(P$4,$A14),'4k - Výsledková listina'!$V:$V,0)),"",INDEX('4k - Výsledková listina'!$W:$W,MATCH(CONCATENATE(P$4,$A14),'4k - Výsledková listina'!$V:$V,0),1))</f>
        <v/>
      </c>
      <c r="R14" s="221"/>
      <c r="S14" s="224" t="str">
        <f t="shared" si="4"/>
        <v/>
      </c>
      <c r="T14" s="223"/>
      <c r="U14" s="107" t="str">
        <f t="shared" si="5"/>
        <v/>
      </c>
      <c r="V14" s="108"/>
      <c r="W14" s="16" t="str">
        <f>IF(ISNA(MATCH(CONCATENATE(W$4,$A14),'4k - Výsledková listina'!$V:$V,0)),"",INDEX('4k - Výsledková listina'!$M:$M,MATCH(CONCATENATE(W$4,$A14),'4k - Výsledková listina'!$V:$V,0),1))</f>
        <v/>
      </c>
      <c r="X14" s="47" t="str">
        <f>IF(ISNA(MATCH(CONCATENATE(W$4,$A14),'4k - Výsledková listina'!$V:$V,0)),"",INDEX('4k - Výsledková listina'!$W:$W,MATCH(CONCATENATE(W$4,$A14),'4k - Výsledková listina'!$V:$V,0),1))</f>
        <v/>
      </c>
      <c r="Y14" s="221"/>
      <c r="Z14" s="224" t="str">
        <f t="shared" si="6"/>
        <v/>
      </c>
      <c r="AA14" s="223"/>
      <c r="AB14" s="107" t="str">
        <f t="shared" si="7"/>
        <v/>
      </c>
      <c r="AC14" s="108"/>
    </row>
    <row r="15" spans="1:29" s="7" customFormat="1" ht="34.5" customHeight="1" x14ac:dyDescent="0.2">
      <c r="A15" s="4">
        <v>10</v>
      </c>
      <c r="B15" s="16" t="str">
        <f>IF(ISNA(MATCH(CONCATENATE(B$4,$A15),'4k - Výsledková listina'!$V:$V,0)),"",INDEX('4k - Výsledková listina'!$M:$M,MATCH(CONCATENATE(B$4,$A15),'4k - Výsledková listina'!$V:$V,0),1))</f>
        <v/>
      </c>
      <c r="C15" s="47" t="str">
        <f>IF(ISNA(MATCH(CONCATENATE(B$4,$A15),'4k - Výsledková listina'!$V:$V,0)),"",INDEX('4k - Výsledková listina'!$W:$W,MATCH(CONCATENATE(B$4,$A15),'4k - Výsledková listina'!$V:$V,0),1))</f>
        <v/>
      </c>
      <c r="D15" s="221"/>
      <c r="E15" s="224" t="str">
        <f t="shared" si="0"/>
        <v/>
      </c>
      <c r="F15" s="223"/>
      <c r="G15" s="48" t="str">
        <f t="shared" si="1"/>
        <v/>
      </c>
      <c r="H15" s="69"/>
      <c r="I15" s="16" t="str">
        <f>IF(ISNA(MATCH(CONCATENATE(I$4,$A15),'4k - Výsledková listina'!$V:$V,0)),"",INDEX('4k - Výsledková listina'!$M:$M,MATCH(CONCATENATE(I$4,$A15),'4k - Výsledková listina'!$V:$V,0),1))</f>
        <v/>
      </c>
      <c r="J15" s="47" t="str">
        <f>IF(ISNA(MATCH(CONCATENATE(I$4,$A15),'4k - Výsledková listina'!$V:$V,0)),"",INDEX('4k - Výsledková listina'!$W:$W,MATCH(CONCATENATE(I$4,$A15),'4k - Výsledková listina'!$V:$V,0),1))</f>
        <v/>
      </c>
      <c r="K15" s="221"/>
      <c r="L15" s="224" t="str">
        <f t="shared" si="2"/>
        <v/>
      </c>
      <c r="M15" s="225"/>
      <c r="N15" s="48" t="str">
        <f t="shared" si="3"/>
        <v/>
      </c>
      <c r="O15" s="69"/>
      <c r="P15" s="16" t="str">
        <f>IF(ISNA(MATCH(CONCATENATE(P$4,$A15),'4k - Výsledková listina'!$V:$V,0)),"",INDEX('4k - Výsledková listina'!$M:$M,MATCH(CONCATENATE(P$4,$A15),'4k - Výsledková listina'!$V:$V,0),1))</f>
        <v/>
      </c>
      <c r="Q15" s="47" t="str">
        <f>IF(ISNA(MATCH(CONCATENATE(P$4,$A15),'4k - Výsledková listina'!$V:$V,0)),"",INDEX('4k - Výsledková listina'!$W:$W,MATCH(CONCATENATE(P$4,$A15),'4k - Výsledková listina'!$V:$V,0),1))</f>
        <v/>
      </c>
      <c r="R15" s="221"/>
      <c r="S15" s="224" t="str">
        <f t="shared" si="4"/>
        <v/>
      </c>
      <c r="T15" s="223"/>
      <c r="U15" s="48" t="str">
        <f t="shared" si="5"/>
        <v/>
      </c>
      <c r="V15" s="69"/>
      <c r="W15" s="16" t="str">
        <f>IF(ISNA(MATCH(CONCATENATE(W$4,$A15),'4k - Výsledková listina'!$V:$V,0)),"",INDEX('4k - Výsledková listina'!$M:$M,MATCH(CONCATENATE(W$4,$A15),'4k - Výsledková listina'!$V:$V,0),1))</f>
        <v/>
      </c>
      <c r="X15" s="47" t="str">
        <f>IF(ISNA(MATCH(CONCATENATE(W$4,$A15),'4k - Výsledková listina'!$V:$V,0)),"",INDEX('4k - Výsledková listina'!$W:$W,MATCH(CONCATENATE(W$4,$A15),'4k - Výsledková listina'!$V:$V,0),1))</f>
        <v/>
      </c>
      <c r="Y15" s="221"/>
      <c r="Z15" s="224" t="str">
        <f t="shared" si="6"/>
        <v/>
      </c>
      <c r="AA15" s="223"/>
      <c r="AB15" s="48" t="str">
        <f t="shared" si="7"/>
        <v/>
      </c>
      <c r="AC15" s="69"/>
    </row>
    <row r="16" spans="1:29" s="7" customFormat="1" ht="34.5" customHeight="1" x14ac:dyDescent="0.2">
      <c r="A16" s="4">
        <v>11</v>
      </c>
      <c r="B16" s="16" t="str">
        <f>IF(ISNA(MATCH(CONCATENATE(B$4,$A16),'4k - Výsledková listina'!$V:$V,0)),"",INDEX('4k - Výsledková listina'!$M:$M,MATCH(CONCATENATE(B$4,$A16),'4k - Výsledková listina'!$V:$V,0),1))</f>
        <v/>
      </c>
      <c r="C16" s="47" t="str">
        <f>IF(ISNA(MATCH(CONCATENATE(B$4,$A16),'4k - Výsledková listina'!$V:$V,0)),"",INDEX('4k - Výsledková listina'!$W:$W,MATCH(CONCATENATE(B$4,$A16),'4k - Výsledková listina'!$V:$V,0),1))</f>
        <v/>
      </c>
      <c r="D16" s="221"/>
      <c r="E16" s="224" t="str">
        <f t="shared" si="0"/>
        <v/>
      </c>
      <c r="F16" s="223"/>
      <c r="G16" s="107" t="str">
        <f t="shared" si="1"/>
        <v/>
      </c>
      <c r="H16" s="108"/>
      <c r="I16" s="16" t="str">
        <f>IF(ISNA(MATCH(CONCATENATE(I$4,$A16),'4k - Výsledková listina'!$V:$V,0)),"",INDEX('4k - Výsledková listina'!$M:$M,MATCH(CONCATENATE(I$4,$A16),'4k - Výsledková listina'!$V:$V,0),1))</f>
        <v/>
      </c>
      <c r="J16" s="47" t="str">
        <f>IF(ISNA(MATCH(CONCATENATE(I$4,$A16),'4k - Výsledková listina'!$V:$V,0)),"",INDEX('4k - Výsledková listina'!$W:$W,MATCH(CONCATENATE(I$4,$A16),'4k - Výsledková listina'!$V:$V,0),1))</f>
        <v/>
      </c>
      <c r="K16" s="221"/>
      <c r="L16" s="224" t="str">
        <f t="shared" si="2"/>
        <v/>
      </c>
      <c r="M16" s="223"/>
      <c r="N16" s="107" t="str">
        <f t="shared" si="3"/>
        <v/>
      </c>
      <c r="O16" s="108"/>
      <c r="P16" s="16" t="str">
        <f>IF(ISNA(MATCH(CONCATENATE(P$4,$A16),'4k - Výsledková listina'!$V:$V,0)),"",INDEX('4k - Výsledková listina'!$M:$M,MATCH(CONCATENATE(P$4,$A16),'4k - Výsledková listina'!$V:$V,0),1))</f>
        <v/>
      </c>
      <c r="Q16" s="47" t="str">
        <f>IF(ISNA(MATCH(CONCATENATE(P$4,$A16),'4k - Výsledková listina'!$V:$V,0)),"",INDEX('4k - Výsledková listina'!$W:$W,MATCH(CONCATENATE(P$4,$A16),'4k - Výsledková listina'!$V:$V,0),1))</f>
        <v/>
      </c>
      <c r="R16" s="221"/>
      <c r="S16" s="224" t="str">
        <f t="shared" si="4"/>
        <v/>
      </c>
      <c r="T16" s="223"/>
      <c r="U16" s="107" t="str">
        <f t="shared" si="5"/>
        <v/>
      </c>
      <c r="V16" s="108"/>
      <c r="W16" s="16" t="str">
        <f>IF(ISNA(MATCH(CONCATENATE(W$4,$A16),'4k - Výsledková listina'!$V:$V,0)),"",INDEX('4k - Výsledková listina'!$M:$M,MATCH(CONCATENATE(W$4,$A16),'4k - Výsledková listina'!$V:$V,0),1))</f>
        <v/>
      </c>
      <c r="X16" s="47" t="str">
        <f>IF(ISNA(MATCH(CONCATENATE(W$4,$A16),'4k - Výsledková listina'!$V:$V,0)),"",INDEX('4k - Výsledková listina'!$W:$W,MATCH(CONCATENATE(W$4,$A16),'4k - Výsledková listina'!$V:$V,0),1))</f>
        <v/>
      </c>
      <c r="Y16" s="221"/>
      <c r="Z16" s="224" t="str">
        <f t="shared" si="6"/>
        <v/>
      </c>
      <c r="AA16" s="223"/>
      <c r="AB16" s="107" t="str">
        <f t="shared" si="7"/>
        <v/>
      </c>
      <c r="AC16" s="108"/>
    </row>
    <row r="17" spans="1:29" s="7" customFormat="1" ht="34.5" customHeight="1" x14ac:dyDescent="0.2">
      <c r="A17" s="4">
        <v>12</v>
      </c>
      <c r="B17" s="16" t="str">
        <f>IF(ISNA(MATCH(CONCATENATE(B$4,$A17),'4k - Výsledková listina'!$V:$V,0)),"",INDEX('4k - Výsledková listina'!$M:$M,MATCH(CONCATENATE(B$4,$A17),'4k - Výsledková listina'!$V:$V,0),1))</f>
        <v/>
      </c>
      <c r="C17" s="47" t="str">
        <f>IF(ISNA(MATCH(CONCATENATE(B$4,$A17),'4k - Výsledková listina'!$V:$V,0)),"",INDEX('4k - Výsledková listina'!$W:$W,MATCH(CONCATENATE(B$4,$A17),'4k - Výsledková listina'!$V:$V,0),1))</f>
        <v/>
      </c>
      <c r="D17" s="221"/>
      <c r="E17" s="224" t="str">
        <f t="shared" si="0"/>
        <v/>
      </c>
      <c r="F17" s="223"/>
      <c r="G17" s="48" t="str">
        <f t="shared" si="1"/>
        <v/>
      </c>
      <c r="H17" s="69"/>
      <c r="I17" s="16" t="str">
        <f>IF(ISNA(MATCH(CONCATENATE(I$4,$A17),'4k - Výsledková listina'!$V:$V,0)),"",INDEX('4k - Výsledková listina'!$M:$M,MATCH(CONCATENATE(I$4,$A17),'4k - Výsledková listina'!$V:$V,0),1))</f>
        <v/>
      </c>
      <c r="J17" s="47" t="str">
        <f>IF(ISNA(MATCH(CONCATENATE(I$4,$A17),'4k - Výsledková listina'!$V:$V,0)),"",INDEX('4k - Výsledková listina'!$W:$W,MATCH(CONCATENATE(I$4,$A17),'4k - Výsledková listina'!$V:$V,0),1))</f>
        <v/>
      </c>
      <c r="K17" s="221"/>
      <c r="L17" s="224" t="str">
        <f t="shared" si="2"/>
        <v/>
      </c>
      <c r="M17" s="223"/>
      <c r="N17" s="48" t="str">
        <f t="shared" si="3"/>
        <v/>
      </c>
      <c r="O17" s="69"/>
      <c r="P17" s="16" t="str">
        <f>IF(ISNA(MATCH(CONCATENATE(P$4,$A17),'4k - Výsledková listina'!$V:$V,0)),"",INDEX('4k - Výsledková listina'!$M:$M,MATCH(CONCATENATE(P$4,$A17),'4k - Výsledková listina'!$V:$V,0),1))</f>
        <v/>
      </c>
      <c r="Q17" s="47" t="str">
        <f>IF(ISNA(MATCH(CONCATENATE(P$4,$A17),'4k - Výsledková listina'!$V:$V,0)),"",INDEX('4k - Výsledková listina'!$W:$W,MATCH(CONCATENATE(P$4,$A17),'4k - Výsledková listina'!$V:$V,0),1))</f>
        <v/>
      </c>
      <c r="R17" s="221"/>
      <c r="S17" s="224" t="str">
        <f t="shared" si="4"/>
        <v/>
      </c>
      <c r="T17" s="223"/>
      <c r="U17" s="48" t="str">
        <f t="shared" si="5"/>
        <v/>
      </c>
      <c r="V17" s="69"/>
      <c r="W17" s="16" t="str">
        <f>IF(ISNA(MATCH(CONCATENATE(W$4,$A17),'4k - Výsledková listina'!$V:$V,0)),"",INDEX('4k - Výsledková listina'!$M:$M,MATCH(CONCATENATE(W$4,$A17),'4k - Výsledková listina'!$V:$V,0),1))</f>
        <v/>
      </c>
      <c r="X17" s="47" t="str">
        <f>IF(ISNA(MATCH(CONCATENATE(W$4,$A17),'4k - Výsledková listina'!$V:$V,0)),"",INDEX('4k - Výsledková listina'!$W:$W,MATCH(CONCATENATE(W$4,$A17),'4k - Výsledková listina'!$V:$V,0),1))</f>
        <v/>
      </c>
      <c r="Y17" s="221"/>
      <c r="Z17" s="224" t="str">
        <f t="shared" si="6"/>
        <v/>
      </c>
      <c r="AA17" s="223"/>
      <c r="AB17" s="48" t="str">
        <f t="shared" si="7"/>
        <v/>
      </c>
      <c r="AC17" s="69"/>
    </row>
    <row r="18" spans="1:29" x14ac:dyDescent="0.25">
      <c r="H18" s="10"/>
      <c r="O18" s="10"/>
      <c r="V18" s="10"/>
      <c r="AC18" s="10"/>
    </row>
    <row r="19" spans="1:29" x14ac:dyDescent="0.25">
      <c r="B19" s="9"/>
      <c r="C19" s="9"/>
      <c r="I19" s="9"/>
      <c r="J19" s="9"/>
      <c r="P19" s="9"/>
      <c r="Q19" s="9"/>
      <c r="W19" s="9"/>
      <c r="X19" s="9"/>
    </row>
    <row r="20" spans="1:29" x14ac:dyDescent="0.25">
      <c r="B20" s="12"/>
      <c r="C20" s="12"/>
    </row>
  </sheetData>
  <sheetProtection sheet="1" formatCells="0" formatColumns="0" formatRows="0" insertColumns="0" insertRows="0" deleteColumns="0" deleteRows="0" selectLockedCells="1" sort="0"/>
  <mergeCells count="17">
    <mergeCell ref="B1:H1"/>
    <mergeCell ref="I1:O1"/>
    <mergeCell ref="P1:V1"/>
    <mergeCell ref="W1:AC1"/>
    <mergeCell ref="B2:H2"/>
    <mergeCell ref="I2:O2"/>
    <mergeCell ref="P2:V2"/>
    <mergeCell ref="W2:AC2"/>
    <mergeCell ref="A3:A5"/>
    <mergeCell ref="B3:H3"/>
    <mergeCell ref="I3:O3"/>
    <mergeCell ref="P3:V3"/>
    <mergeCell ref="W3:AC3"/>
    <mergeCell ref="B4:H4"/>
    <mergeCell ref="I4:O4"/>
    <mergeCell ref="P4:V4"/>
    <mergeCell ref="W4:AC4"/>
  </mergeCells>
  <conditionalFormatting sqref="D6:F17 K6:M17 R6:T17 Y6:AA17">
    <cfRule type="containsBlanks" dxfId="2" priority="1" stopIfTrue="1">
      <formula>LEN(TRIM(D6))=0</formula>
    </cfRule>
  </conditionalFormatting>
  <printOptions horizontalCentered="1"/>
  <pageMargins left="0.19685039370078741" right="0.19685039370078741" top="0.62992125984251968" bottom="0.39370078740157483" header="0.31496062992125984" footer="0.19685039370078741"/>
  <pageSetup paperSize="9" fitToWidth="0" pageOrder="overThenDown" orientation="portrait" horizontalDpi="4294967293" verticalDpi="4294967293" r:id="rId1"/>
  <headerFooter alignWithMargins="0">
    <oddHeader>&amp;C&amp;"Arial CE,Tučné"&amp;12&amp;A</oddHeader>
    <oddFooter>&amp;CStránka &amp;P z &amp;N&amp;R&amp;F</oddFooter>
  </headerFooter>
  <colBreaks count="3" manualBreakCount="3">
    <brk id="8" max="1048575" man="1"/>
    <brk id="15" max="1048575" man="1"/>
    <brk id="22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>
    <pageSetUpPr fitToPage="1"/>
  </sheetPr>
  <dimension ref="A1:AH73"/>
  <sheetViews>
    <sheetView showGridLines="0" view="pageBreakPreview" topLeftCell="A3" zoomScale="70" zoomScaleNormal="100" zoomScaleSheetLayoutView="70" workbookViewId="0">
      <pane xSplit="3" ySplit="2" topLeftCell="D5" activePane="bottomRight" state="frozen"/>
      <selection activeCell="A4" sqref="A4"/>
      <selection pane="topRight" activeCell="A4" sqref="A4"/>
      <selection pane="bottomLeft" activeCell="A4" sqref="A4"/>
      <selection pane="bottomRight" activeCell="A3" sqref="A3:A4"/>
    </sheetView>
  </sheetViews>
  <sheetFormatPr defaultColWidth="9.140625" defaultRowHeight="12.75" x14ac:dyDescent="0.2"/>
  <cols>
    <col min="1" max="1" width="3.28515625" style="18" bestFit="1" customWidth="1"/>
    <col min="2" max="2" width="6.42578125" style="18" bestFit="1" customWidth="1"/>
    <col min="3" max="3" width="5.85546875" style="18" bestFit="1" customWidth="1"/>
    <col min="4" max="4" width="7.140625" style="18" customWidth="1"/>
    <col min="5" max="5" width="4.7109375" style="18" bestFit="1" customWidth="1"/>
    <col min="6" max="6" width="18.85546875" style="61" bestFit="1" customWidth="1"/>
    <col min="7" max="7" width="28.7109375" style="61" bestFit="1" customWidth="1"/>
    <col min="8" max="8" width="6.42578125" style="18" bestFit="1" customWidth="1"/>
    <col min="9" max="9" width="5.85546875" style="18" bestFit="1" customWidth="1"/>
    <col min="10" max="10" width="7.140625" style="18" customWidth="1"/>
    <col min="11" max="11" width="4.7109375" style="18" bestFit="1" customWidth="1"/>
    <col min="12" max="12" width="18.85546875" style="61" bestFit="1" customWidth="1"/>
    <col min="13" max="13" width="28.7109375" style="61" bestFit="1" customWidth="1"/>
    <col min="14" max="33" width="3.85546875" style="18" customWidth="1"/>
    <col min="34" max="34" width="7.5703125" style="18" customWidth="1"/>
    <col min="35" max="147" width="3.85546875" style="18" customWidth="1"/>
    <col min="148" max="16384" width="9.140625" style="18"/>
  </cols>
  <sheetData>
    <row r="1" spans="1:34" ht="15.75" x14ac:dyDescent="0.2">
      <c r="A1" s="381" t="str">
        <f ca="1">CONCATENATE('4k - Základní list'!$E$3," ",'4k - Základní list'!$G$3)</f>
        <v>1. liga 4. kolo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</row>
    <row r="2" spans="1:34" x14ac:dyDescent="0.2">
      <c r="A2" s="382" t="str">
        <f>CONCATENATE("Datum konání: ",'4k - Základní list'!D4," - ",'4k - Základní list'!F4)</f>
        <v xml:space="preserve">Datum konání:  - 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2"/>
      <c r="AD2" s="382"/>
      <c r="AE2" s="382"/>
      <c r="AF2" s="382"/>
      <c r="AG2" s="382"/>
      <c r="AH2" s="382"/>
    </row>
    <row r="3" spans="1:34" s="31" customFormat="1" ht="18" customHeight="1" x14ac:dyDescent="0.2">
      <c r="A3" s="379" t="s">
        <v>53</v>
      </c>
      <c r="B3" s="380" t="s">
        <v>116</v>
      </c>
      <c r="C3" s="380"/>
      <c r="D3" s="380"/>
      <c r="E3" s="380"/>
      <c r="F3" s="380"/>
      <c r="G3" s="380"/>
      <c r="H3" s="380" t="s">
        <v>117</v>
      </c>
      <c r="I3" s="380"/>
      <c r="J3" s="380"/>
      <c r="K3" s="380"/>
      <c r="L3" s="380"/>
      <c r="M3" s="380"/>
    </row>
    <row r="4" spans="1:34" s="31" customFormat="1" ht="18" customHeight="1" x14ac:dyDescent="0.2">
      <c r="A4" s="379"/>
      <c r="B4" s="32" t="s">
        <v>35</v>
      </c>
      <c r="C4" s="32" t="s">
        <v>36</v>
      </c>
      <c r="D4" s="32" t="s">
        <v>1</v>
      </c>
      <c r="E4" s="32" t="s">
        <v>56</v>
      </c>
      <c r="F4" s="33" t="s">
        <v>60</v>
      </c>
      <c r="G4" s="33" t="s">
        <v>48</v>
      </c>
      <c r="H4" s="32" t="s">
        <v>35</v>
      </c>
      <c r="I4" s="32" t="s">
        <v>36</v>
      </c>
      <c r="J4" s="32" t="s">
        <v>1</v>
      </c>
      <c r="K4" s="32" t="s">
        <v>56</v>
      </c>
      <c r="L4" s="33" t="s">
        <v>60</v>
      </c>
      <c r="M4" s="33" t="s">
        <v>48</v>
      </c>
    </row>
    <row r="5" spans="1:34" ht="31.5" customHeight="1" x14ac:dyDescent="0.2">
      <c r="A5" s="34">
        <v>1</v>
      </c>
      <c r="B5" s="32" t="s">
        <v>17</v>
      </c>
      <c r="C5" s="32">
        <v>1</v>
      </c>
      <c r="D5" s="80">
        <f>INDEX('4k - 1. závod'!$A:$BA,$C5+5,INDEX('4k - Základní list'!$B:$B,MATCH($B5,'4k - Základní list'!$A:$A,0),1))</f>
        <v>0</v>
      </c>
      <c r="E5" s="35" t="str">
        <f>INDEX('4k - 1. závod'!$A:$BA,$C5+5,INDEX('4k - Základní list'!$B:$B,MATCH($B5,'4k - Základní list'!$A:$A,0),1)+3)</f>
        <v/>
      </c>
      <c r="F5" s="62" t="str">
        <f>INDEX('4k - 1. závod'!$A:$BA,$C5+5,INDEX('4k - Základní list'!$B:$B,MATCH($B5,'4k - Základní list'!$A:$A,0),1)-2)</f>
        <v/>
      </c>
      <c r="G5" s="138" t="str">
        <f>INDEX('4k - 1. závod'!$A:$BA,$C5+5,INDEX('4k - Základní list'!$B:$B,MATCH($B5,'4k - Základní list'!$A:$A,0),1)-1)</f>
        <v/>
      </c>
      <c r="H5" s="32" t="s">
        <v>17</v>
      </c>
      <c r="I5" s="32">
        <v>1</v>
      </c>
      <c r="J5" s="80">
        <f>INDEX('4k - 2. závod'!$A:$BA,$I5+5,INDEX('4k - Základní list'!$B:$B,MATCH($H5,'4k - Základní list'!$A:$A,0),1))</f>
        <v>0</v>
      </c>
      <c r="K5" s="35" t="str">
        <f>INDEX('4k - 2. závod'!$A:$BA,$I5+5,INDEX('4k - Základní list'!$B:$B,MATCH($H5,'4k - Základní list'!$A:$A,0),1)+3)</f>
        <v/>
      </c>
      <c r="L5" s="62" t="str">
        <f>INDEX('4k - 2. závod'!$A:$BA,$I5+5,INDEX('4k - Základní list'!$B:$B,MATCH($H5,'4k - Základní list'!$A:$A,0),1)-2)</f>
        <v/>
      </c>
      <c r="M5" s="138" t="str">
        <f>INDEX('4k - 2. závod'!$A:$BA,$I5+5,INDEX('4k - Základní list'!$B:$B,MATCH($H5,'4k - Základní list'!$A:$A,0),1)-1)</f>
        <v/>
      </c>
    </row>
    <row r="6" spans="1:34" ht="31.5" customHeight="1" x14ac:dyDescent="0.2">
      <c r="A6" s="34">
        <v>2</v>
      </c>
      <c r="B6" s="32" t="s">
        <v>17</v>
      </c>
      <c r="C6" s="32">
        <v>2</v>
      </c>
      <c r="D6" s="80">
        <f>INDEX('4k - 1. závod'!$A:$BA,$C6+5,INDEX('4k - Základní list'!$B:$B,MATCH($B6,'4k - Základní list'!$A:$A,0),1))</f>
        <v>0</v>
      </c>
      <c r="E6" s="35" t="str">
        <f>INDEX('4k - 1. závod'!$A:$BA,$C6+5,INDEX('4k - Základní list'!$B:$B,MATCH($B6,'4k - Základní list'!$A:$A,0),1)+3)</f>
        <v/>
      </c>
      <c r="F6" s="62" t="str">
        <f>INDEX('4k - 1. závod'!$A:$BA,$C6+5,INDEX('4k - Základní list'!$B:$B,MATCH($B6,'4k - Základní list'!$A:$A,0),1)-2)</f>
        <v/>
      </c>
      <c r="G6" s="138" t="str">
        <f>INDEX('4k - 1. závod'!$A:$BA,$C6+5,INDEX('4k - Základní list'!$B:$B,MATCH($B6,'4k - Základní list'!$A:$A,0),1)-1)</f>
        <v/>
      </c>
      <c r="H6" s="32" t="s">
        <v>17</v>
      </c>
      <c r="I6" s="32">
        <v>2</v>
      </c>
      <c r="J6" s="80">
        <f>INDEX('4k - 2. závod'!$A:$BA,$I6+5,INDEX('4k - Základní list'!$B:$B,MATCH($H6,'4k - Základní list'!$A:$A,0),1))</f>
        <v>0</v>
      </c>
      <c r="K6" s="35" t="str">
        <f>INDEX('4k - 2. závod'!$A:$BA,$I6+5,INDEX('4k - Základní list'!$B:$B,MATCH($H6,'4k - Základní list'!$A:$A,0),1)+3)</f>
        <v/>
      </c>
      <c r="L6" s="62" t="str">
        <f>INDEX('4k - 2. závod'!$A:$BA,$I6+5,INDEX('4k - Základní list'!$B:$B,MATCH($H6,'4k - Základní list'!$A:$A,0),1)-2)</f>
        <v/>
      </c>
      <c r="M6" s="138" t="str">
        <f>INDEX('4k - 2. závod'!$A:$BA,$I6+5,INDEX('4k - Základní list'!$B:$B,MATCH($H6,'4k - Základní list'!$A:$A,0),1)-1)</f>
        <v/>
      </c>
    </row>
    <row r="7" spans="1:34" ht="31.5" customHeight="1" x14ac:dyDescent="0.2">
      <c r="A7" s="34">
        <v>3</v>
      </c>
      <c r="B7" s="32" t="s">
        <v>17</v>
      </c>
      <c r="C7" s="32">
        <v>3</v>
      </c>
      <c r="D7" s="80">
        <f>INDEX('4k - 1. závod'!$A:$BA,$C7+5,INDEX('4k - Základní list'!$B:$B,MATCH($B7,'4k - Základní list'!$A:$A,0),1))</f>
        <v>0</v>
      </c>
      <c r="E7" s="35" t="str">
        <f>INDEX('4k - 1. závod'!$A:$BA,$C7+5,INDEX('4k - Základní list'!$B:$B,MATCH($B7,'4k - Základní list'!$A:$A,0),1)+3)</f>
        <v/>
      </c>
      <c r="F7" s="62" t="str">
        <f>INDEX('4k - 1. závod'!$A:$BA,$C7+5,INDEX('4k - Základní list'!$B:$B,MATCH($B7,'4k - Základní list'!$A:$A,0),1)-2)</f>
        <v/>
      </c>
      <c r="G7" s="138" t="str">
        <f>INDEX('4k - 1. závod'!$A:$BA,$C7+5,INDEX('4k - Základní list'!$B:$B,MATCH($B7,'4k - Základní list'!$A:$A,0),1)-1)</f>
        <v/>
      </c>
      <c r="H7" s="32" t="s">
        <v>17</v>
      </c>
      <c r="I7" s="32">
        <v>3</v>
      </c>
      <c r="J7" s="80">
        <f>INDEX('4k - 2. závod'!$A:$BA,$I7+5,INDEX('4k - Základní list'!$B:$B,MATCH($H7,'4k - Základní list'!$A:$A,0),1))</f>
        <v>0</v>
      </c>
      <c r="K7" s="35" t="str">
        <f>INDEX('4k - 2. závod'!$A:$BA,$I7+5,INDEX('4k - Základní list'!$B:$B,MATCH($H7,'4k - Základní list'!$A:$A,0),1)+3)</f>
        <v/>
      </c>
      <c r="L7" s="62" t="str">
        <f>INDEX('4k - 2. závod'!$A:$BA,$I7+5,INDEX('4k - Základní list'!$B:$B,MATCH($H7,'4k - Základní list'!$A:$A,0),1)-2)</f>
        <v/>
      </c>
      <c r="M7" s="138" t="str">
        <f>INDEX('4k - 2. závod'!$A:$BA,$I7+5,INDEX('4k - Základní list'!$B:$B,MATCH($H7,'4k - Základní list'!$A:$A,0),1)-1)</f>
        <v/>
      </c>
    </row>
    <row r="8" spans="1:34" ht="31.5" customHeight="1" x14ac:dyDescent="0.2">
      <c r="A8" s="34">
        <v>4</v>
      </c>
      <c r="B8" s="32" t="s">
        <v>17</v>
      </c>
      <c r="C8" s="32">
        <v>4</v>
      </c>
      <c r="D8" s="80">
        <f>INDEX('4k - 1. závod'!$A:$BA,$C8+5,INDEX('4k - Základní list'!$B:$B,MATCH($B8,'4k - Základní list'!$A:$A,0),1))</f>
        <v>0</v>
      </c>
      <c r="E8" s="35" t="str">
        <f>INDEX('4k - 1. závod'!$A:$BA,$C8+5,INDEX('4k - Základní list'!$B:$B,MATCH($B8,'4k - Základní list'!$A:$A,0),1)+3)</f>
        <v/>
      </c>
      <c r="F8" s="62" t="str">
        <f>INDEX('4k - 1. závod'!$A:$BA,$C8+5,INDEX('4k - Základní list'!$B:$B,MATCH($B8,'4k - Základní list'!$A:$A,0),1)-2)</f>
        <v/>
      </c>
      <c r="G8" s="138" t="str">
        <f>INDEX('4k - 1. závod'!$A:$BA,$C8+5,INDEX('4k - Základní list'!$B:$B,MATCH($B8,'4k - Základní list'!$A:$A,0),1)-1)</f>
        <v/>
      </c>
      <c r="H8" s="32" t="s">
        <v>17</v>
      </c>
      <c r="I8" s="32">
        <v>4</v>
      </c>
      <c r="J8" s="80">
        <f>INDEX('4k - 2. závod'!$A:$BA,$I8+5,INDEX('4k - Základní list'!$B:$B,MATCH($H8,'4k - Základní list'!$A:$A,0),1))</f>
        <v>0</v>
      </c>
      <c r="K8" s="35" t="str">
        <f>INDEX('4k - 2. závod'!$A:$BA,$I8+5,INDEX('4k - Základní list'!$B:$B,MATCH($H8,'4k - Základní list'!$A:$A,0),1)+3)</f>
        <v/>
      </c>
      <c r="L8" s="62" t="str">
        <f>INDEX('4k - 2. závod'!$A:$BA,$I8+5,INDEX('4k - Základní list'!$B:$B,MATCH($H8,'4k - Základní list'!$A:$A,0),1)-2)</f>
        <v/>
      </c>
      <c r="M8" s="138" t="str">
        <f>INDEX('4k - 2. závod'!$A:$BA,$I8+5,INDEX('4k - Základní list'!$B:$B,MATCH($H8,'4k - Základní list'!$A:$A,0),1)-1)</f>
        <v/>
      </c>
    </row>
    <row r="9" spans="1:34" ht="31.5" customHeight="1" x14ac:dyDescent="0.2">
      <c r="A9" s="34">
        <v>5</v>
      </c>
      <c r="B9" s="32" t="s">
        <v>17</v>
      </c>
      <c r="C9" s="32">
        <v>5</v>
      </c>
      <c r="D9" s="80">
        <f>INDEX('4k - 1. závod'!$A:$BA,$C9+5,INDEX('4k - Základní list'!$B:$B,MATCH($B9,'4k - Základní list'!$A:$A,0),1))</f>
        <v>0</v>
      </c>
      <c r="E9" s="35" t="str">
        <f>INDEX('4k - 1. závod'!$A:$BA,$C9+5,INDEX('4k - Základní list'!$B:$B,MATCH($B9,'4k - Základní list'!$A:$A,0),1)+3)</f>
        <v/>
      </c>
      <c r="F9" s="62" t="str">
        <f>INDEX('4k - 1. závod'!$A:$BA,$C9+5,INDEX('4k - Základní list'!$B:$B,MATCH($B9,'4k - Základní list'!$A:$A,0),1)-2)</f>
        <v/>
      </c>
      <c r="G9" s="138" t="str">
        <f>INDEX('4k - 1. závod'!$A:$BA,$C9+5,INDEX('4k - Základní list'!$B:$B,MATCH($B9,'4k - Základní list'!$A:$A,0),1)-1)</f>
        <v/>
      </c>
      <c r="H9" s="32" t="s">
        <v>17</v>
      </c>
      <c r="I9" s="32">
        <v>5</v>
      </c>
      <c r="J9" s="80">
        <f>INDEX('4k - 2. závod'!$A:$BA,$I9+5,INDEX('4k - Základní list'!$B:$B,MATCH($H9,'4k - Základní list'!$A:$A,0),1))</f>
        <v>0</v>
      </c>
      <c r="K9" s="35" t="str">
        <f>INDEX('4k - 2. závod'!$A:$BA,$I9+5,INDEX('4k - Základní list'!$B:$B,MATCH($H9,'4k - Základní list'!$A:$A,0),1)+3)</f>
        <v/>
      </c>
      <c r="L9" s="62" t="str">
        <f>INDEX('4k - 2. závod'!$A:$BA,$I9+5,INDEX('4k - Základní list'!$B:$B,MATCH($H9,'4k - Základní list'!$A:$A,0),1)-2)</f>
        <v/>
      </c>
      <c r="M9" s="138" t="str">
        <f>INDEX('4k - 2. závod'!$A:$BA,$I9+5,INDEX('4k - Základní list'!$B:$B,MATCH($H9,'4k - Základní list'!$A:$A,0),1)-1)</f>
        <v/>
      </c>
    </row>
    <row r="10" spans="1:34" ht="31.5" customHeight="1" x14ac:dyDescent="0.2">
      <c r="A10" s="34">
        <v>6</v>
      </c>
      <c r="B10" s="32" t="s">
        <v>17</v>
      </c>
      <c r="C10" s="32">
        <v>6</v>
      </c>
      <c r="D10" s="80">
        <f>INDEX('4k - 1. závod'!$A:$BA,$C10+5,INDEX('4k - Základní list'!$B:$B,MATCH($B10,'4k - Základní list'!$A:$A,0),1))</f>
        <v>0</v>
      </c>
      <c r="E10" s="35" t="str">
        <f>INDEX('4k - 1. závod'!$A:$BA,$C10+5,INDEX('4k - Základní list'!$B:$B,MATCH($B10,'4k - Základní list'!$A:$A,0),1)+3)</f>
        <v/>
      </c>
      <c r="F10" s="62" t="str">
        <f>INDEX('4k - 1. závod'!$A:$BA,$C10+5,INDEX('4k - Základní list'!$B:$B,MATCH($B10,'4k - Základní list'!$A:$A,0),1)-2)</f>
        <v/>
      </c>
      <c r="G10" s="138" t="str">
        <f>INDEX('4k - 1. závod'!$A:$BA,$C10+5,INDEX('4k - Základní list'!$B:$B,MATCH($B10,'4k - Základní list'!$A:$A,0),1)-1)</f>
        <v/>
      </c>
      <c r="H10" s="32" t="s">
        <v>17</v>
      </c>
      <c r="I10" s="32">
        <v>6</v>
      </c>
      <c r="J10" s="80">
        <f>INDEX('4k - 2. závod'!$A:$BA,$I10+5,INDEX('4k - Základní list'!$B:$B,MATCH($H10,'4k - Základní list'!$A:$A,0),1))</f>
        <v>0</v>
      </c>
      <c r="K10" s="35" t="str">
        <f>INDEX('4k - 2. závod'!$A:$BA,$I10+5,INDEX('4k - Základní list'!$B:$B,MATCH($H10,'4k - Základní list'!$A:$A,0),1)+3)</f>
        <v/>
      </c>
      <c r="L10" s="62" t="str">
        <f>INDEX('4k - 2. závod'!$A:$BA,$I10+5,INDEX('4k - Základní list'!$B:$B,MATCH($H10,'4k - Základní list'!$A:$A,0),1)-2)</f>
        <v/>
      </c>
      <c r="M10" s="138" t="str">
        <f>INDEX('4k - 2. závod'!$A:$BA,$I10+5,INDEX('4k - Základní list'!$B:$B,MATCH($H10,'4k - Základní list'!$A:$A,0),1)-1)</f>
        <v/>
      </c>
    </row>
    <row r="11" spans="1:34" ht="31.5" customHeight="1" x14ac:dyDescent="0.2">
      <c r="A11" s="34">
        <v>7</v>
      </c>
      <c r="B11" s="32" t="s">
        <v>17</v>
      </c>
      <c r="C11" s="32">
        <v>7</v>
      </c>
      <c r="D11" s="80">
        <f>INDEX('4k - 1. závod'!$A:$BA,$C11+5,INDEX('4k - Základní list'!$B:$B,MATCH($B11,'4k - Základní list'!$A:$A,0),1))</f>
        <v>0</v>
      </c>
      <c r="E11" s="35" t="str">
        <f>INDEX('4k - 1. závod'!$A:$BA,$C11+5,INDEX('4k - Základní list'!$B:$B,MATCH($B11,'4k - Základní list'!$A:$A,0),1)+3)</f>
        <v/>
      </c>
      <c r="F11" s="62" t="str">
        <f>INDEX('4k - 1. závod'!$A:$BA,$C11+5,INDEX('4k - Základní list'!$B:$B,MATCH($B11,'4k - Základní list'!$A:$A,0),1)-2)</f>
        <v/>
      </c>
      <c r="G11" s="138" t="str">
        <f>INDEX('4k - 1. závod'!$A:$BA,$C11+5,INDEX('4k - Základní list'!$B:$B,MATCH($B11,'4k - Základní list'!$A:$A,0),1)-1)</f>
        <v/>
      </c>
      <c r="H11" s="32" t="s">
        <v>17</v>
      </c>
      <c r="I11" s="32">
        <v>7</v>
      </c>
      <c r="J11" s="80">
        <f>INDEX('4k - 2. závod'!$A:$BA,$I11+5,INDEX('4k - Základní list'!$B:$B,MATCH($H11,'4k - Základní list'!$A:$A,0),1))</f>
        <v>0</v>
      </c>
      <c r="K11" s="35" t="str">
        <f>INDEX('4k - 2. závod'!$A:$BA,$I11+5,INDEX('4k - Základní list'!$B:$B,MATCH($H11,'4k - Základní list'!$A:$A,0),1)+3)</f>
        <v/>
      </c>
      <c r="L11" s="62" t="str">
        <f>INDEX('4k - 2. závod'!$A:$BA,$I11+5,INDEX('4k - Základní list'!$B:$B,MATCH($H11,'4k - Základní list'!$A:$A,0),1)-2)</f>
        <v/>
      </c>
      <c r="M11" s="138" t="str">
        <f>INDEX('4k - 2. závod'!$A:$BA,$I11+5,INDEX('4k - Základní list'!$B:$B,MATCH($H11,'4k - Základní list'!$A:$A,0),1)-1)</f>
        <v/>
      </c>
    </row>
    <row r="12" spans="1:34" ht="31.5" customHeight="1" x14ac:dyDescent="0.2">
      <c r="A12" s="34">
        <v>8</v>
      </c>
      <c r="B12" s="32" t="s">
        <v>17</v>
      </c>
      <c r="C12" s="32">
        <v>8</v>
      </c>
      <c r="D12" s="80">
        <f>INDEX('4k - 1. závod'!$A:$BA,$C12+5,INDEX('4k - Základní list'!$B:$B,MATCH($B12,'4k - Základní list'!$A:$A,0),1))</f>
        <v>0</v>
      </c>
      <c r="E12" s="35" t="str">
        <f>INDEX('4k - 1. závod'!$A:$BA,$C12+5,INDEX('4k - Základní list'!$B:$B,MATCH($B12,'4k - Základní list'!$A:$A,0),1)+3)</f>
        <v/>
      </c>
      <c r="F12" s="62" t="str">
        <f>INDEX('4k - 1. závod'!$A:$BA,$C12+5,INDEX('4k - Základní list'!$B:$B,MATCH($B12,'4k - Základní list'!$A:$A,0),1)-2)</f>
        <v/>
      </c>
      <c r="G12" s="138" t="str">
        <f>INDEX('4k - 1. závod'!$A:$BA,$C12+5,INDEX('4k - Základní list'!$B:$B,MATCH($B12,'4k - Základní list'!$A:$A,0),1)-1)</f>
        <v/>
      </c>
      <c r="H12" s="32" t="s">
        <v>17</v>
      </c>
      <c r="I12" s="32">
        <v>8</v>
      </c>
      <c r="J12" s="80">
        <f>INDEX('4k - 2. závod'!$A:$BA,$I12+5,INDEX('4k - Základní list'!$B:$B,MATCH($H12,'4k - Základní list'!$A:$A,0),1))</f>
        <v>0</v>
      </c>
      <c r="K12" s="35" t="str">
        <f>INDEX('4k - 2. závod'!$A:$BA,$I12+5,INDEX('4k - Základní list'!$B:$B,MATCH($H12,'4k - Základní list'!$A:$A,0),1)+3)</f>
        <v/>
      </c>
      <c r="L12" s="62" t="str">
        <f>INDEX('4k - 2. závod'!$A:$BA,$I12+5,INDEX('4k - Základní list'!$B:$B,MATCH($H12,'4k - Základní list'!$A:$A,0),1)-2)</f>
        <v/>
      </c>
      <c r="M12" s="138" t="str">
        <f>INDEX('4k - 2. závod'!$A:$BA,$I12+5,INDEX('4k - Základní list'!$B:$B,MATCH($H12,'4k - Základní list'!$A:$A,0),1)-1)</f>
        <v/>
      </c>
    </row>
    <row r="13" spans="1:34" ht="31.5" customHeight="1" x14ac:dyDescent="0.2">
      <c r="A13" s="34">
        <v>9</v>
      </c>
      <c r="B13" s="32" t="s">
        <v>17</v>
      </c>
      <c r="C13" s="32">
        <v>9</v>
      </c>
      <c r="D13" s="80">
        <f>INDEX('4k - 1. závod'!$A:$BA,$C13+5,INDEX('4k - Základní list'!$B:$B,MATCH($B13,'4k - Základní list'!$A:$A,0),1))</f>
        <v>0</v>
      </c>
      <c r="E13" s="35" t="str">
        <f>INDEX('4k - 1. závod'!$A:$BA,$C13+5,INDEX('4k - Základní list'!$B:$B,MATCH($B13,'4k - Základní list'!$A:$A,0),1)+3)</f>
        <v/>
      </c>
      <c r="F13" s="62" t="str">
        <f>INDEX('4k - 1. závod'!$A:$BA,$C13+5,INDEX('4k - Základní list'!$B:$B,MATCH($B13,'4k - Základní list'!$A:$A,0),1)-2)</f>
        <v/>
      </c>
      <c r="G13" s="138" t="str">
        <f>INDEX('4k - 1. závod'!$A:$BA,$C13+5,INDEX('4k - Základní list'!$B:$B,MATCH($B13,'4k - Základní list'!$A:$A,0),1)-1)</f>
        <v/>
      </c>
      <c r="H13" s="32" t="s">
        <v>17</v>
      </c>
      <c r="I13" s="32">
        <v>9</v>
      </c>
      <c r="J13" s="80">
        <f>INDEX('4k - 2. závod'!$A:$BA,$I13+5,INDEX('4k - Základní list'!$B:$B,MATCH($H13,'4k - Základní list'!$A:$A,0),1))</f>
        <v>0</v>
      </c>
      <c r="K13" s="35" t="str">
        <f>INDEX('4k - 2. závod'!$A:$BA,$I13+5,INDEX('4k - Základní list'!$B:$B,MATCH($H13,'4k - Základní list'!$A:$A,0),1)+3)</f>
        <v/>
      </c>
      <c r="L13" s="62" t="str">
        <f>INDEX('4k - 2. závod'!$A:$BA,$I13+5,INDEX('4k - Základní list'!$B:$B,MATCH($H13,'4k - Základní list'!$A:$A,0),1)-2)</f>
        <v/>
      </c>
      <c r="M13" s="138" t="str">
        <f>INDEX('4k - 2. závod'!$A:$BA,$I13+5,INDEX('4k - Základní list'!$B:$B,MATCH($H13,'4k - Základní list'!$A:$A,0),1)-1)</f>
        <v/>
      </c>
    </row>
    <row r="14" spans="1:34" ht="31.5" customHeight="1" x14ac:dyDescent="0.2">
      <c r="A14" s="34">
        <v>10</v>
      </c>
      <c r="B14" s="32" t="s">
        <v>17</v>
      </c>
      <c r="C14" s="32">
        <v>10</v>
      </c>
      <c r="D14" s="80">
        <f>INDEX('4k - 1. závod'!$A:$BA,$C14+5,INDEX('4k - Základní list'!$B:$B,MATCH($B14,'4k - Základní list'!$A:$A,0),1))</f>
        <v>0</v>
      </c>
      <c r="E14" s="35" t="str">
        <f>INDEX('4k - 1. závod'!$A:$BA,$C14+5,INDEX('4k - Základní list'!$B:$B,MATCH($B14,'4k - Základní list'!$A:$A,0),1)+3)</f>
        <v/>
      </c>
      <c r="F14" s="62" t="str">
        <f>INDEX('4k - 1. závod'!$A:$BA,$C14+5,INDEX('4k - Základní list'!$B:$B,MATCH($B14,'4k - Základní list'!$A:$A,0),1)-2)</f>
        <v/>
      </c>
      <c r="G14" s="138" t="str">
        <f>INDEX('4k - 1. závod'!$A:$BA,$C14+5,INDEX('4k - Základní list'!$B:$B,MATCH($B14,'4k - Základní list'!$A:$A,0),1)-1)</f>
        <v/>
      </c>
      <c r="H14" s="32" t="s">
        <v>17</v>
      </c>
      <c r="I14" s="32">
        <v>10</v>
      </c>
      <c r="J14" s="80">
        <f>INDEX('4k - 2. závod'!$A:$BA,$I14+5,INDEX('4k - Základní list'!$B:$B,MATCH($H14,'4k - Základní list'!$A:$A,0),1))</f>
        <v>0</v>
      </c>
      <c r="K14" s="35" t="str">
        <f>INDEX('4k - 2. závod'!$A:$BA,$I14+5,INDEX('4k - Základní list'!$B:$B,MATCH($H14,'4k - Základní list'!$A:$A,0),1)+3)</f>
        <v/>
      </c>
      <c r="L14" s="62" t="str">
        <f>INDEX('4k - 2. závod'!$A:$BA,$I14+5,INDEX('4k - Základní list'!$B:$B,MATCH($H14,'4k - Základní list'!$A:$A,0),1)-2)</f>
        <v/>
      </c>
      <c r="M14" s="138" t="str">
        <f>INDEX('4k - 2. závod'!$A:$BA,$I14+5,INDEX('4k - Základní list'!$B:$B,MATCH($H14,'4k - Základní list'!$A:$A,0),1)-1)</f>
        <v/>
      </c>
    </row>
    <row r="15" spans="1:34" ht="31.5" customHeight="1" x14ac:dyDescent="0.2">
      <c r="A15" s="34">
        <v>11</v>
      </c>
      <c r="B15" s="32" t="s">
        <v>17</v>
      </c>
      <c r="C15" s="32">
        <v>11</v>
      </c>
      <c r="D15" s="80">
        <f>INDEX('4k - 1. závod'!$A:$BA,$C15+5,INDEX('4k - Základní list'!$B:$B,MATCH($B15,'4k - Základní list'!$A:$A,0),1))</f>
        <v>0</v>
      </c>
      <c r="E15" s="35" t="str">
        <f>INDEX('4k - 1. závod'!$A:$BA,$C15+5,INDEX('4k - Základní list'!$B:$B,MATCH($B15,'4k - Základní list'!$A:$A,0),1)+3)</f>
        <v/>
      </c>
      <c r="F15" s="62" t="str">
        <f>INDEX('4k - 1. závod'!$A:$BA,$C15+5,INDEX('4k - Základní list'!$B:$B,MATCH($B15,'4k - Základní list'!$A:$A,0),1)-2)</f>
        <v/>
      </c>
      <c r="G15" s="138" t="str">
        <f>INDEX('4k - 1. závod'!$A:$BA,$C15+5,INDEX('4k - Základní list'!$B:$B,MATCH($B15,'4k - Základní list'!$A:$A,0),1)-1)</f>
        <v/>
      </c>
      <c r="H15" s="32" t="s">
        <v>17</v>
      </c>
      <c r="I15" s="32">
        <v>11</v>
      </c>
      <c r="J15" s="80">
        <f>INDEX('4k - 2. závod'!$A:$BA,$I15+5,INDEX('4k - Základní list'!$B:$B,MATCH($H15,'4k - Základní list'!$A:$A,0),1))</f>
        <v>0</v>
      </c>
      <c r="K15" s="35" t="str">
        <f>INDEX('4k - 2. závod'!$A:$BA,$I15+5,INDEX('4k - Základní list'!$B:$B,MATCH($H15,'4k - Základní list'!$A:$A,0),1)+3)</f>
        <v/>
      </c>
      <c r="L15" s="62" t="str">
        <f>INDEX('4k - 2. závod'!$A:$BA,$I15+5,INDEX('4k - Základní list'!$B:$B,MATCH($H15,'4k - Základní list'!$A:$A,0),1)-2)</f>
        <v/>
      </c>
      <c r="M15" s="138" t="str">
        <f>INDEX('4k - 2. závod'!$A:$BA,$I15+5,INDEX('4k - Základní list'!$B:$B,MATCH($H15,'4k - Základní list'!$A:$A,0),1)-1)</f>
        <v/>
      </c>
    </row>
    <row r="16" spans="1:34" ht="31.5" customHeight="1" x14ac:dyDescent="0.2">
      <c r="A16" s="34">
        <v>12</v>
      </c>
      <c r="B16" s="32" t="s">
        <v>17</v>
      </c>
      <c r="C16" s="32">
        <v>12</v>
      </c>
      <c r="D16" s="80">
        <f>INDEX('4k - 1. závod'!$A:$BA,$C16+5,INDEX('4k - Základní list'!$B:$B,MATCH($B16,'4k - Základní list'!$A:$A,0),1))</f>
        <v>0</v>
      </c>
      <c r="E16" s="35" t="str">
        <f>INDEX('4k - 1. závod'!$A:$BA,$C16+5,INDEX('4k - Základní list'!$B:$B,MATCH($B16,'4k - Základní list'!$A:$A,0),1)+3)</f>
        <v/>
      </c>
      <c r="F16" s="62" t="str">
        <f>INDEX('4k - 1. závod'!$A:$BA,$C16+5,INDEX('4k - Základní list'!$B:$B,MATCH($B16,'4k - Základní list'!$A:$A,0),1)-2)</f>
        <v/>
      </c>
      <c r="G16" s="138" t="str">
        <f>INDEX('4k - 1. závod'!$A:$BA,$C16+5,INDEX('4k - Základní list'!$B:$B,MATCH($B16,'4k - Základní list'!$A:$A,0),1)-1)</f>
        <v/>
      </c>
      <c r="H16" s="32" t="s">
        <v>17</v>
      </c>
      <c r="I16" s="32">
        <v>12</v>
      </c>
      <c r="J16" s="80">
        <f>INDEX('4k - 2. závod'!$A:$BA,$I16+5,INDEX('4k - Základní list'!$B:$B,MATCH($H16,'4k - Základní list'!$A:$A,0),1))</f>
        <v>0</v>
      </c>
      <c r="K16" s="35" t="str">
        <f>INDEX('4k - 2. závod'!$A:$BA,$I16+5,INDEX('4k - Základní list'!$B:$B,MATCH($H16,'4k - Základní list'!$A:$A,0),1)+3)</f>
        <v/>
      </c>
      <c r="L16" s="62" t="str">
        <f>INDEX('4k - 2. závod'!$A:$BA,$I16+5,INDEX('4k - Základní list'!$B:$B,MATCH($H16,'4k - Základní list'!$A:$A,0),1)-2)</f>
        <v/>
      </c>
      <c r="M16" s="138" t="str">
        <f>INDEX('4k - 2. závod'!$A:$BA,$I16+5,INDEX('4k - Základní list'!$B:$B,MATCH($H16,'4k - Základní list'!$A:$A,0),1)-1)</f>
        <v/>
      </c>
    </row>
    <row r="17" spans="1:13" ht="31.5" customHeight="1" x14ac:dyDescent="0.2">
      <c r="A17" s="34">
        <v>13</v>
      </c>
      <c r="B17" s="32" t="s">
        <v>41</v>
      </c>
      <c r="C17" s="32">
        <v>1</v>
      </c>
      <c r="D17" s="80">
        <f>INDEX('4k - 1. závod'!$A:$BA,$C17+5,INDEX('4k - Základní list'!$B:$B,MATCH($B17,'4k - Základní list'!$A:$A,0),1))</f>
        <v>0</v>
      </c>
      <c r="E17" s="35" t="str">
        <f>INDEX('4k - 1. závod'!$A:$BA,$C17+5,INDEX('4k - Základní list'!$B:$B,MATCH($B17,'4k - Základní list'!$A:$A,0),1)+3)</f>
        <v/>
      </c>
      <c r="F17" s="62" t="str">
        <f>INDEX('4k - 1. závod'!$A:$BA,$C17+5,INDEX('4k - Základní list'!$B:$B,MATCH($B17,'4k - Základní list'!$A:$A,0),1)-2)</f>
        <v/>
      </c>
      <c r="G17" s="138" t="str">
        <f>INDEX('4k - 1. závod'!$A:$BA,$C17+5,INDEX('4k - Základní list'!$B:$B,MATCH($B17,'4k - Základní list'!$A:$A,0),1)-1)</f>
        <v/>
      </c>
      <c r="H17" s="32" t="s">
        <v>41</v>
      </c>
      <c r="I17" s="32">
        <v>1</v>
      </c>
      <c r="J17" s="80">
        <f>INDEX('4k - 2. závod'!$A:$BA,$I17+5,INDEX('4k - Základní list'!$B:$B,MATCH($H17,'4k - Základní list'!$A:$A,0),1))</f>
        <v>0</v>
      </c>
      <c r="K17" s="35" t="str">
        <f>INDEX('4k - 2. závod'!$A:$BA,$I17+5,INDEX('4k - Základní list'!$B:$B,MATCH($H17,'4k - Základní list'!$A:$A,0),1)+3)</f>
        <v/>
      </c>
      <c r="L17" s="62" t="str">
        <f>INDEX('4k - 2. závod'!$A:$BA,$I17+5,INDEX('4k - Základní list'!$B:$B,MATCH($H17,'4k - Základní list'!$A:$A,0),1)-2)</f>
        <v/>
      </c>
      <c r="M17" s="138" t="str">
        <f>INDEX('4k - 2. závod'!$A:$BA,$I17+5,INDEX('4k - Základní list'!$B:$B,MATCH($H17,'4k - Základní list'!$A:$A,0),1)-1)</f>
        <v/>
      </c>
    </row>
    <row r="18" spans="1:13" ht="31.5" customHeight="1" x14ac:dyDescent="0.2">
      <c r="A18" s="34">
        <v>14</v>
      </c>
      <c r="B18" s="32" t="s">
        <v>41</v>
      </c>
      <c r="C18" s="32">
        <v>2</v>
      </c>
      <c r="D18" s="80">
        <f>INDEX('4k - 1. závod'!$A:$BA,$C18+5,INDEX('4k - Základní list'!$B:$B,MATCH($B18,'4k - Základní list'!$A:$A,0),1))</f>
        <v>0</v>
      </c>
      <c r="E18" s="35" t="str">
        <f>INDEX('4k - 1. závod'!$A:$BA,$C18+5,INDEX('4k - Základní list'!$B:$B,MATCH($B18,'4k - Základní list'!$A:$A,0),1)+3)</f>
        <v/>
      </c>
      <c r="F18" s="62" t="str">
        <f>INDEX('4k - 1. závod'!$A:$BA,$C18+5,INDEX('4k - Základní list'!$B:$B,MATCH($B18,'4k - Základní list'!$A:$A,0),1)-2)</f>
        <v/>
      </c>
      <c r="G18" s="138" t="str">
        <f>INDEX('4k - 1. závod'!$A:$BA,$C18+5,INDEX('4k - Základní list'!$B:$B,MATCH($B18,'4k - Základní list'!$A:$A,0),1)-1)</f>
        <v/>
      </c>
      <c r="H18" s="32" t="s">
        <v>41</v>
      </c>
      <c r="I18" s="32">
        <v>2</v>
      </c>
      <c r="J18" s="80">
        <f>INDEX('4k - 2. závod'!$A:$BA,$I18+5,INDEX('4k - Základní list'!$B:$B,MATCH($H18,'4k - Základní list'!$A:$A,0),1))</f>
        <v>0</v>
      </c>
      <c r="K18" s="35" t="str">
        <f>INDEX('4k - 2. závod'!$A:$BA,$I18+5,INDEX('4k - Základní list'!$B:$B,MATCH($H18,'4k - Základní list'!$A:$A,0),1)+3)</f>
        <v/>
      </c>
      <c r="L18" s="62" t="str">
        <f>INDEX('4k - 2. závod'!$A:$BA,$I18+5,INDEX('4k - Základní list'!$B:$B,MATCH($H18,'4k - Základní list'!$A:$A,0),1)-2)</f>
        <v/>
      </c>
      <c r="M18" s="138" t="str">
        <f>INDEX('4k - 2. závod'!$A:$BA,$I18+5,INDEX('4k - Základní list'!$B:$B,MATCH($H18,'4k - Základní list'!$A:$A,0),1)-1)</f>
        <v/>
      </c>
    </row>
    <row r="19" spans="1:13" ht="31.5" customHeight="1" x14ac:dyDescent="0.2">
      <c r="A19" s="34">
        <v>15</v>
      </c>
      <c r="B19" s="32" t="s">
        <v>41</v>
      </c>
      <c r="C19" s="32">
        <v>3</v>
      </c>
      <c r="D19" s="80">
        <f>INDEX('4k - 1. závod'!$A:$BA,$C19+5,INDEX('4k - Základní list'!$B:$B,MATCH($B19,'4k - Základní list'!$A:$A,0),1))</f>
        <v>0</v>
      </c>
      <c r="E19" s="35" t="str">
        <f>INDEX('4k - 1. závod'!$A:$BA,$C19+5,INDEX('4k - Základní list'!$B:$B,MATCH($B19,'4k - Základní list'!$A:$A,0),1)+3)</f>
        <v/>
      </c>
      <c r="F19" s="62" t="str">
        <f>INDEX('4k - 1. závod'!$A:$BA,$C19+5,INDEX('4k - Základní list'!$B:$B,MATCH($B19,'4k - Základní list'!$A:$A,0),1)-2)</f>
        <v/>
      </c>
      <c r="G19" s="138" t="str">
        <f>INDEX('4k - 1. závod'!$A:$BA,$C19+5,INDEX('4k - Základní list'!$B:$B,MATCH($B19,'4k - Základní list'!$A:$A,0),1)-1)</f>
        <v/>
      </c>
      <c r="H19" s="32" t="s">
        <v>41</v>
      </c>
      <c r="I19" s="32">
        <v>3</v>
      </c>
      <c r="J19" s="80">
        <f>INDEX('4k - 2. závod'!$A:$BA,$I19+5,INDEX('4k - Základní list'!$B:$B,MATCH($H19,'4k - Základní list'!$A:$A,0),1))</f>
        <v>0</v>
      </c>
      <c r="K19" s="35" t="str">
        <f>INDEX('4k - 2. závod'!$A:$BA,$I19+5,INDEX('4k - Základní list'!$B:$B,MATCH($H19,'4k - Základní list'!$A:$A,0),1)+3)</f>
        <v/>
      </c>
      <c r="L19" s="62" t="str">
        <f>INDEX('4k - 2. závod'!$A:$BA,$I19+5,INDEX('4k - Základní list'!$B:$B,MATCH($H19,'4k - Základní list'!$A:$A,0),1)-2)</f>
        <v/>
      </c>
      <c r="M19" s="138" t="str">
        <f>INDEX('4k - 2. závod'!$A:$BA,$I19+5,INDEX('4k - Základní list'!$B:$B,MATCH($H19,'4k - Základní list'!$A:$A,0),1)-1)</f>
        <v/>
      </c>
    </row>
    <row r="20" spans="1:13" ht="31.5" customHeight="1" x14ac:dyDescent="0.2">
      <c r="A20" s="34">
        <v>16</v>
      </c>
      <c r="B20" s="32" t="s">
        <v>41</v>
      </c>
      <c r="C20" s="32">
        <v>4</v>
      </c>
      <c r="D20" s="80">
        <f>INDEX('4k - 1. závod'!$A:$BA,$C20+5,INDEX('4k - Základní list'!$B:$B,MATCH($B20,'4k - Základní list'!$A:$A,0),1))</f>
        <v>0</v>
      </c>
      <c r="E20" s="35" t="str">
        <f>INDEX('4k - 1. závod'!$A:$BA,$C20+5,INDEX('4k - Základní list'!$B:$B,MATCH($B20,'4k - Základní list'!$A:$A,0),1)+3)</f>
        <v/>
      </c>
      <c r="F20" s="62" t="str">
        <f>INDEX('4k - 1. závod'!$A:$BA,$C20+5,INDEX('4k - Základní list'!$B:$B,MATCH($B20,'4k - Základní list'!$A:$A,0),1)-2)</f>
        <v/>
      </c>
      <c r="G20" s="138" t="str">
        <f>INDEX('4k - 1. závod'!$A:$BA,$C20+5,INDEX('4k - Základní list'!$B:$B,MATCH($B20,'4k - Základní list'!$A:$A,0),1)-1)</f>
        <v/>
      </c>
      <c r="H20" s="32" t="s">
        <v>41</v>
      </c>
      <c r="I20" s="32">
        <v>4</v>
      </c>
      <c r="J20" s="80">
        <f>INDEX('4k - 2. závod'!$A:$BA,$I20+5,INDEX('4k - Základní list'!$B:$B,MATCH($H20,'4k - Základní list'!$A:$A,0),1))</f>
        <v>0</v>
      </c>
      <c r="K20" s="35" t="str">
        <f>INDEX('4k - 2. závod'!$A:$BA,$I20+5,INDEX('4k - Základní list'!$B:$B,MATCH($H20,'4k - Základní list'!$A:$A,0),1)+3)</f>
        <v/>
      </c>
      <c r="L20" s="62" t="str">
        <f>INDEX('4k - 2. závod'!$A:$BA,$I20+5,INDEX('4k - Základní list'!$B:$B,MATCH($H20,'4k - Základní list'!$A:$A,0),1)-2)</f>
        <v/>
      </c>
      <c r="M20" s="138" t="str">
        <f>INDEX('4k - 2. závod'!$A:$BA,$I20+5,INDEX('4k - Základní list'!$B:$B,MATCH($H20,'4k - Základní list'!$A:$A,0),1)-1)</f>
        <v/>
      </c>
    </row>
    <row r="21" spans="1:13" ht="31.5" customHeight="1" x14ac:dyDescent="0.2">
      <c r="A21" s="34">
        <v>17</v>
      </c>
      <c r="B21" s="32" t="s">
        <v>41</v>
      </c>
      <c r="C21" s="32">
        <v>5</v>
      </c>
      <c r="D21" s="80">
        <f>INDEX('4k - 1. závod'!$A:$BA,$C21+5,INDEX('4k - Základní list'!$B:$B,MATCH($B21,'4k - Základní list'!$A:$A,0),1))</f>
        <v>0</v>
      </c>
      <c r="E21" s="35" t="str">
        <f>INDEX('4k - 1. závod'!$A:$BA,$C21+5,INDEX('4k - Základní list'!$B:$B,MATCH($B21,'4k - Základní list'!$A:$A,0),1)+3)</f>
        <v/>
      </c>
      <c r="F21" s="62" t="str">
        <f>INDEX('4k - 1. závod'!$A:$BA,$C21+5,INDEX('4k - Základní list'!$B:$B,MATCH($B21,'4k - Základní list'!$A:$A,0),1)-2)</f>
        <v/>
      </c>
      <c r="G21" s="138" t="str">
        <f>INDEX('4k - 1. závod'!$A:$BA,$C21+5,INDEX('4k - Základní list'!$B:$B,MATCH($B21,'4k - Základní list'!$A:$A,0),1)-1)</f>
        <v/>
      </c>
      <c r="H21" s="32" t="s">
        <v>41</v>
      </c>
      <c r="I21" s="32">
        <v>5</v>
      </c>
      <c r="J21" s="80">
        <f>INDEX('4k - 2. závod'!$A:$BA,$I21+5,INDEX('4k - Základní list'!$B:$B,MATCH($H21,'4k - Základní list'!$A:$A,0),1))</f>
        <v>0</v>
      </c>
      <c r="K21" s="35" t="str">
        <f>INDEX('4k - 2. závod'!$A:$BA,$I21+5,INDEX('4k - Základní list'!$B:$B,MATCH($H21,'4k - Základní list'!$A:$A,0),1)+3)</f>
        <v/>
      </c>
      <c r="L21" s="62" t="str">
        <f>INDEX('4k - 2. závod'!$A:$BA,$I21+5,INDEX('4k - Základní list'!$B:$B,MATCH($H21,'4k - Základní list'!$A:$A,0),1)-2)</f>
        <v/>
      </c>
      <c r="M21" s="138" t="str">
        <f>INDEX('4k - 2. závod'!$A:$BA,$I21+5,INDEX('4k - Základní list'!$B:$B,MATCH($H21,'4k - Základní list'!$A:$A,0),1)-1)</f>
        <v/>
      </c>
    </row>
    <row r="22" spans="1:13" ht="31.5" customHeight="1" x14ac:dyDescent="0.2">
      <c r="A22" s="34">
        <v>18</v>
      </c>
      <c r="B22" s="32" t="s">
        <v>41</v>
      </c>
      <c r="C22" s="32">
        <v>6</v>
      </c>
      <c r="D22" s="80">
        <f>INDEX('4k - 1. závod'!$A:$BA,$C22+5,INDEX('4k - Základní list'!$B:$B,MATCH($B22,'4k - Základní list'!$A:$A,0),1))</f>
        <v>0</v>
      </c>
      <c r="E22" s="35" t="str">
        <f>INDEX('4k - 1. závod'!$A:$BA,$C22+5,INDEX('4k - Základní list'!$B:$B,MATCH($B22,'4k - Základní list'!$A:$A,0),1)+3)</f>
        <v/>
      </c>
      <c r="F22" s="62" t="str">
        <f>INDEX('4k - 1. závod'!$A:$BA,$C22+5,INDEX('4k - Základní list'!$B:$B,MATCH($B22,'4k - Základní list'!$A:$A,0),1)-2)</f>
        <v/>
      </c>
      <c r="G22" s="138" t="str">
        <f>INDEX('4k - 1. závod'!$A:$BA,$C22+5,INDEX('4k - Základní list'!$B:$B,MATCH($B22,'4k - Základní list'!$A:$A,0),1)-1)</f>
        <v/>
      </c>
      <c r="H22" s="32" t="s">
        <v>41</v>
      </c>
      <c r="I22" s="32">
        <v>6</v>
      </c>
      <c r="J22" s="80">
        <f>INDEX('4k - 2. závod'!$A:$BA,$I22+5,INDEX('4k - Základní list'!$B:$B,MATCH($H22,'4k - Základní list'!$A:$A,0),1))</f>
        <v>0</v>
      </c>
      <c r="K22" s="35" t="str">
        <f>INDEX('4k - 2. závod'!$A:$BA,$I22+5,INDEX('4k - Základní list'!$B:$B,MATCH($H22,'4k - Základní list'!$A:$A,0),1)+3)</f>
        <v/>
      </c>
      <c r="L22" s="62" t="str">
        <f>INDEX('4k - 2. závod'!$A:$BA,$I22+5,INDEX('4k - Základní list'!$B:$B,MATCH($H22,'4k - Základní list'!$A:$A,0),1)-2)</f>
        <v/>
      </c>
      <c r="M22" s="138" t="str">
        <f>INDEX('4k - 2. závod'!$A:$BA,$I22+5,INDEX('4k - Základní list'!$B:$B,MATCH($H22,'4k - Základní list'!$A:$A,0),1)-1)</f>
        <v/>
      </c>
    </row>
    <row r="23" spans="1:13" ht="31.5" customHeight="1" x14ac:dyDescent="0.2">
      <c r="A23" s="34">
        <v>19</v>
      </c>
      <c r="B23" s="32" t="s">
        <v>41</v>
      </c>
      <c r="C23" s="32">
        <v>7</v>
      </c>
      <c r="D23" s="80">
        <f>INDEX('4k - 1. závod'!$A:$BA,$C23+5,INDEX('4k - Základní list'!$B:$B,MATCH($B23,'4k - Základní list'!$A:$A,0),1))</f>
        <v>0</v>
      </c>
      <c r="E23" s="35" t="str">
        <f>INDEX('4k - 1. závod'!$A:$BA,$C23+5,INDEX('4k - Základní list'!$B:$B,MATCH($B23,'4k - Základní list'!$A:$A,0),1)+3)</f>
        <v/>
      </c>
      <c r="F23" s="62" t="str">
        <f>INDEX('4k - 1. závod'!$A:$BA,$C23+5,INDEX('4k - Základní list'!$B:$B,MATCH($B23,'4k - Základní list'!$A:$A,0),1)-2)</f>
        <v/>
      </c>
      <c r="G23" s="138" t="str">
        <f>INDEX('4k - 1. závod'!$A:$BA,$C23+5,INDEX('4k - Základní list'!$B:$B,MATCH($B23,'4k - Základní list'!$A:$A,0),1)-1)</f>
        <v/>
      </c>
      <c r="H23" s="32" t="s">
        <v>41</v>
      </c>
      <c r="I23" s="32">
        <v>7</v>
      </c>
      <c r="J23" s="80">
        <f>INDEX('4k - 2. závod'!$A:$BA,$I23+5,INDEX('4k - Základní list'!$B:$B,MATCH($H23,'4k - Základní list'!$A:$A,0),1))</f>
        <v>0</v>
      </c>
      <c r="K23" s="35" t="str">
        <f>INDEX('4k - 2. závod'!$A:$BA,$I23+5,INDEX('4k - Základní list'!$B:$B,MATCH($H23,'4k - Základní list'!$A:$A,0),1)+3)</f>
        <v/>
      </c>
      <c r="L23" s="62" t="str">
        <f>INDEX('4k - 2. závod'!$A:$BA,$I23+5,INDEX('4k - Základní list'!$B:$B,MATCH($H23,'4k - Základní list'!$A:$A,0),1)-2)</f>
        <v/>
      </c>
      <c r="M23" s="138" t="str">
        <f>INDEX('4k - 2. závod'!$A:$BA,$I23+5,INDEX('4k - Základní list'!$B:$B,MATCH($H23,'4k - Základní list'!$A:$A,0),1)-1)</f>
        <v/>
      </c>
    </row>
    <row r="24" spans="1:13" ht="31.5" customHeight="1" x14ac:dyDescent="0.2">
      <c r="A24" s="34">
        <v>20</v>
      </c>
      <c r="B24" s="32" t="s">
        <v>41</v>
      </c>
      <c r="C24" s="32">
        <v>8</v>
      </c>
      <c r="D24" s="80">
        <f>INDEX('4k - 1. závod'!$A:$BA,$C24+5,INDEX('4k - Základní list'!$B:$B,MATCH($B24,'4k - Základní list'!$A:$A,0),1))</f>
        <v>0</v>
      </c>
      <c r="E24" s="35" t="str">
        <f>INDEX('4k - 1. závod'!$A:$BA,$C24+5,INDEX('4k - Základní list'!$B:$B,MATCH($B24,'4k - Základní list'!$A:$A,0),1)+3)</f>
        <v/>
      </c>
      <c r="F24" s="62" t="str">
        <f>INDEX('4k - 1. závod'!$A:$BA,$C24+5,INDEX('4k - Základní list'!$B:$B,MATCH($B24,'4k - Základní list'!$A:$A,0),1)-2)</f>
        <v/>
      </c>
      <c r="G24" s="138" t="str">
        <f>INDEX('4k - 1. závod'!$A:$BA,$C24+5,INDEX('4k - Základní list'!$B:$B,MATCH($B24,'4k - Základní list'!$A:$A,0),1)-1)</f>
        <v/>
      </c>
      <c r="H24" s="32" t="s">
        <v>41</v>
      </c>
      <c r="I24" s="32">
        <v>8</v>
      </c>
      <c r="J24" s="80">
        <f>INDEX('4k - 2. závod'!$A:$BA,$I24+5,INDEX('4k - Základní list'!$B:$B,MATCH($H24,'4k - Základní list'!$A:$A,0),1))</f>
        <v>0</v>
      </c>
      <c r="K24" s="35" t="str">
        <f>INDEX('4k - 2. závod'!$A:$BA,$I24+5,INDEX('4k - Základní list'!$B:$B,MATCH($H24,'4k - Základní list'!$A:$A,0),1)+3)</f>
        <v/>
      </c>
      <c r="L24" s="62" t="str">
        <f>INDEX('4k - 2. závod'!$A:$BA,$I24+5,INDEX('4k - Základní list'!$B:$B,MATCH($H24,'4k - Základní list'!$A:$A,0),1)-2)</f>
        <v/>
      </c>
      <c r="M24" s="138" t="str">
        <f>INDEX('4k - 2. závod'!$A:$BA,$I24+5,INDEX('4k - Základní list'!$B:$B,MATCH($H24,'4k - Základní list'!$A:$A,0),1)-1)</f>
        <v/>
      </c>
    </row>
    <row r="25" spans="1:13" ht="31.5" customHeight="1" x14ac:dyDescent="0.2">
      <c r="A25" s="34">
        <v>21</v>
      </c>
      <c r="B25" s="32" t="s">
        <v>41</v>
      </c>
      <c r="C25" s="32">
        <v>9</v>
      </c>
      <c r="D25" s="80">
        <f>INDEX('4k - 1. závod'!$A:$BA,$C25+5,INDEX('4k - Základní list'!$B:$B,MATCH($B25,'4k - Základní list'!$A:$A,0),1))</f>
        <v>0</v>
      </c>
      <c r="E25" s="35" t="str">
        <f>INDEX('4k - 1. závod'!$A:$BA,$C25+5,INDEX('4k - Základní list'!$B:$B,MATCH($B25,'4k - Základní list'!$A:$A,0),1)+3)</f>
        <v/>
      </c>
      <c r="F25" s="62" t="str">
        <f>INDEX('4k - 1. závod'!$A:$BA,$C25+5,INDEX('4k - Základní list'!$B:$B,MATCH($B25,'4k - Základní list'!$A:$A,0),1)-2)</f>
        <v/>
      </c>
      <c r="G25" s="138" t="str">
        <f>INDEX('4k - 1. závod'!$A:$BA,$C25+5,INDEX('4k - Základní list'!$B:$B,MATCH($B25,'4k - Základní list'!$A:$A,0),1)-1)</f>
        <v/>
      </c>
      <c r="H25" s="32" t="s">
        <v>41</v>
      </c>
      <c r="I25" s="32">
        <v>9</v>
      </c>
      <c r="J25" s="80">
        <f>INDEX('4k - 2. závod'!$A:$BA,$I25+5,INDEX('4k - Základní list'!$B:$B,MATCH($H25,'4k - Základní list'!$A:$A,0),1))</f>
        <v>0</v>
      </c>
      <c r="K25" s="35" t="str">
        <f>INDEX('4k - 2. závod'!$A:$BA,$I25+5,INDEX('4k - Základní list'!$B:$B,MATCH($H25,'4k - Základní list'!$A:$A,0),1)+3)</f>
        <v/>
      </c>
      <c r="L25" s="62" t="str">
        <f>INDEX('4k - 2. závod'!$A:$BA,$I25+5,INDEX('4k - Základní list'!$B:$B,MATCH($H25,'4k - Základní list'!$A:$A,0),1)-2)</f>
        <v/>
      </c>
      <c r="M25" s="138" t="str">
        <f>INDEX('4k - 2. závod'!$A:$BA,$I25+5,INDEX('4k - Základní list'!$B:$B,MATCH($H25,'4k - Základní list'!$A:$A,0),1)-1)</f>
        <v/>
      </c>
    </row>
    <row r="26" spans="1:13" ht="31.5" customHeight="1" x14ac:dyDescent="0.2">
      <c r="A26" s="34">
        <v>22</v>
      </c>
      <c r="B26" s="32" t="s">
        <v>41</v>
      </c>
      <c r="C26" s="32">
        <v>10</v>
      </c>
      <c r="D26" s="80">
        <f>INDEX('4k - 1. závod'!$A:$BA,$C26+5,INDEX('4k - Základní list'!$B:$B,MATCH($B26,'4k - Základní list'!$A:$A,0),1))</f>
        <v>0</v>
      </c>
      <c r="E26" s="35" t="str">
        <f>INDEX('4k - 1. závod'!$A:$BA,$C26+5,INDEX('4k - Základní list'!$B:$B,MATCH($B26,'4k - Základní list'!$A:$A,0),1)+3)</f>
        <v/>
      </c>
      <c r="F26" s="62" t="str">
        <f>INDEX('4k - 1. závod'!$A:$BA,$C26+5,INDEX('4k - Základní list'!$B:$B,MATCH($B26,'4k - Základní list'!$A:$A,0),1)-2)</f>
        <v/>
      </c>
      <c r="G26" s="138" t="str">
        <f>INDEX('4k - 1. závod'!$A:$BA,$C26+5,INDEX('4k - Základní list'!$B:$B,MATCH($B26,'4k - Základní list'!$A:$A,0),1)-1)</f>
        <v/>
      </c>
      <c r="H26" s="32" t="s">
        <v>41</v>
      </c>
      <c r="I26" s="32">
        <v>10</v>
      </c>
      <c r="J26" s="80">
        <f>INDEX('4k - 2. závod'!$A:$BA,$I26+5,INDEX('4k - Základní list'!$B:$B,MATCH($H26,'4k - Základní list'!$A:$A,0),1))</f>
        <v>0</v>
      </c>
      <c r="K26" s="35" t="str">
        <f>INDEX('4k - 2. závod'!$A:$BA,$I26+5,INDEX('4k - Základní list'!$B:$B,MATCH($H26,'4k - Základní list'!$A:$A,0),1)+3)</f>
        <v/>
      </c>
      <c r="L26" s="62" t="str">
        <f>INDEX('4k - 2. závod'!$A:$BA,$I26+5,INDEX('4k - Základní list'!$B:$B,MATCH($H26,'4k - Základní list'!$A:$A,0),1)-2)</f>
        <v/>
      </c>
      <c r="M26" s="138" t="str">
        <f>INDEX('4k - 2. závod'!$A:$BA,$I26+5,INDEX('4k - Základní list'!$B:$B,MATCH($H26,'4k - Základní list'!$A:$A,0),1)-1)</f>
        <v/>
      </c>
    </row>
    <row r="27" spans="1:13" ht="31.5" customHeight="1" x14ac:dyDescent="0.2">
      <c r="A27" s="34">
        <v>23</v>
      </c>
      <c r="B27" s="32" t="s">
        <v>41</v>
      </c>
      <c r="C27" s="32">
        <v>11</v>
      </c>
      <c r="D27" s="80">
        <f>INDEX('4k - 1. závod'!$A:$BA,$C27+5,INDEX('4k - Základní list'!$B:$B,MATCH($B27,'4k - Základní list'!$A:$A,0),1))</f>
        <v>0</v>
      </c>
      <c r="E27" s="35" t="str">
        <f>INDEX('4k - 1. závod'!$A:$BA,$C27+5,INDEX('4k - Základní list'!$B:$B,MATCH($B27,'4k - Základní list'!$A:$A,0),1)+3)</f>
        <v/>
      </c>
      <c r="F27" s="62" t="str">
        <f>INDEX('4k - 1. závod'!$A:$BA,$C27+5,INDEX('4k - Základní list'!$B:$B,MATCH($B27,'4k - Základní list'!$A:$A,0),1)-2)</f>
        <v/>
      </c>
      <c r="G27" s="138" t="str">
        <f>INDEX('4k - 1. závod'!$A:$BA,$C27+5,INDEX('4k - Základní list'!$B:$B,MATCH($B27,'4k - Základní list'!$A:$A,0),1)-1)</f>
        <v/>
      </c>
      <c r="H27" s="32" t="s">
        <v>41</v>
      </c>
      <c r="I27" s="32">
        <v>11</v>
      </c>
      <c r="J27" s="80">
        <f>INDEX('4k - 2. závod'!$A:$BA,$I27+5,INDEX('4k - Základní list'!$B:$B,MATCH($H27,'4k - Základní list'!$A:$A,0),1))</f>
        <v>0</v>
      </c>
      <c r="K27" s="35" t="str">
        <f>INDEX('4k - 2. závod'!$A:$BA,$I27+5,INDEX('4k - Základní list'!$B:$B,MATCH($H27,'4k - Základní list'!$A:$A,0),1)+3)</f>
        <v/>
      </c>
      <c r="L27" s="62" t="str">
        <f>INDEX('4k - 2. závod'!$A:$BA,$I27+5,INDEX('4k - Základní list'!$B:$B,MATCH($H27,'4k - Základní list'!$A:$A,0),1)-2)</f>
        <v/>
      </c>
      <c r="M27" s="138" t="str">
        <f>INDEX('4k - 2. závod'!$A:$BA,$I27+5,INDEX('4k - Základní list'!$B:$B,MATCH($H27,'4k - Základní list'!$A:$A,0),1)-1)</f>
        <v/>
      </c>
    </row>
    <row r="28" spans="1:13" ht="31.5" customHeight="1" x14ac:dyDescent="0.2">
      <c r="A28" s="34">
        <v>24</v>
      </c>
      <c r="B28" s="32" t="s">
        <v>41</v>
      </c>
      <c r="C28" s="32">
        <v>12</v>
      </c>
      <c r="D28" s="80">
        <f>INDEX('4k - 1. závod'!$A:$BA,$C28+5,INDEX('4k - Základní list'!$B:$B,MATCH($B28,'4k - Základní list'!$A:$A,0),1))</f>
        <v>0</v>
      </c>
      <c r="E28" s="35" t="str">
        <f>INDEX('4k - 1. závod'!$A:$BA,$C28+5,INDEX('4k - Základní list'!$B:$B,MATCH($B28,'4k - Základní list'!$A:$A,0),1)+3)</f>
        <v/>
      </c>
      <c r="F28" s="62" t="str">
        <f>INDEX('4k - 1. závod'!$A:$BA,$C28+5,INDEX('4k - Základní list'!$B:$B,MATCH($B28,'4k - Základní list'!$A:$A,0),1)-2)</f>
        <v/>
      </c>
      <c r="G28" s="138" t="str">
        <f>INDEX('4k - 1. závod'!$A:$BA,$C28+5,INDEX('4k - Základní list'!$B:$B,MATCH($B28,'4k - Základní list'!$A:$A,0),1)-1)</f>
        <v/>
      </c>
      <c r="H28" s="32" t="s">
        <v>41</v>
      </c>
      <c r="I28" s="32">
        <v>12</v>
      </c>
      <c r="J28" s="80">
        <f>INDEX('4k - 2. závod'!$A:$BA,$I28+5,INDEX('4k - Základní list'!$B:$B,MATCH($H28,'4k - Základní list'!$A:$A,0),1))</f>
        <v>0</v>
      </c>
      <c r="K28" s="35" t="str">
        <f>INDEX('4k - 2. závod'!$A:$BA,$I28+5,INDEX('4k - Základní list'!$B:$B,MATCH($H28,'4k - Základní list'!$A:$A,0),1)+3)</f>
        <v/>
      </c>
      <c r="L28" s="62" t="str">
        <f>INDEX('4k - 2. závod'!$A:$BA,$I28+5,INDEX('4k - Základní list'!$B:$B,MATCH($H28,'4k - Základní list'!$A:$A,0),1)-2)</f>
        <v/>
      </c>
      <c r="M28" s="138" t="str">
        <f>INDEX('4k - 2. závod'!$A:$BA,$I28+5,INDEX('4k - Základní list'!$B:$B,MATCH($H28,'4k - Základní list'!$A:$A,0),1)-1)</f>
        <v/>
      </c>
    </row>
    <row r="29" spans="1:13" ht="31.5" customHeight="1" x14ac:dyDescent="0.2">
      <c r="A29" s="34">
        <v>25</v>
      </c>
      <c r="B29" s="32" t="s">
        <v>42</v>
      </c>
      <c r="C29" s="32">
        <v>1</v>
      </c>
      <c r="D29" s="80">
        <f>INDEX('4k - 1. závod'!$A:$BA,$C29+5,INDEX('4k - Základní list'!$B:$B,MATCH($B29,'4k - Základní list'!$A:$A,0),1))</f>
        <v>0</v>
      </c>
      <c r="E29" s="35" t="str">
        <f>INDEX('4k - 1. závod'!$A:$BA,$C29+5,INDEX('4k - Základní list'!$B:$B,MATCH($B29,'4k - Základní list'!$A:$A,0),1)+3)</f>
        <v/>
      </c>
      <c r="F29" s="62" t="str">
        <f>INDEX('4k - 1. závod'!$A:$BA,$C29+5,INDEX('4k - Základní list'!$B:$B,MATCH($B29,'4k - Základní list'!$A:$A,0),1)-2)</f>
        <v/>
      </c>
      <c r="G29" s="138" t="str">
        <f>INDEX('4k - 1. závod'!$A:$BA,$C29+5,INDEX('4k - Základní list'!$B:$B,MATCH($B29,'4k - Základní list'!$A:$A,0),1)-1)</f>
        <v/>
      </c>
      <c r="H29" s="32" t="s">
        <v>42</v>
      </c>
      <c r="I29" s="32">
        <v>1</v>
      </c>
      <c r="J29" s="80">
        <f>INDEX('4k - 2. závod'!$A:$BA,$I29+5,INDEX('4k - Základní list'!$B:$B,MATCH($H29,'4k - Základní list'!$A:$A,0),1))</f>
        <v>0</v>
      </c>
      <c r="K29" s="35" t="str">
        <f>INDEX('4k - 2. závod'!$A:$BA,$I29+5,INDEX('4k - Základní list'!$B:$B,MATCH($H29,'4k - Základní list'!$A:$A,0),1)+3)</f>
        <v/>
      </c>
      <c r="L29" s="62" t="str">
        <f>INDEX('4k - 2. závod'!$A:$BA,$I29+5,INDEX('4k - Základní list'!$B:$B,MATCH($H29,'4k - Základní list'!$A:$A,0),1)-2)</f>
        <v/>
      </c>
      <c r="M29" s="138" t="str">
        <f>INDEX('4k - 2. závod'!$A:$BA,$I29+5,INDEX('4k - Základní list'!$B:$B,MATCH($H29,'4k - Základní list'!$A:$A,0),1)-1)</f>
        <v/>
      </c>
    </row>
    <row r="30" spans="1:13" ht="31.5" customHeight="1" x14ac:dyDescent="0.2">
      <c r="A30" s="34">
        <v>26</v>
      </c>
      <c r="B30" s="32" t="s">
        <v>42</v>
      </c>
      <c r="C30" s="32">
        <v>2</v>
      </c>
      <c r="D30" s="80">
        <f>INDEX('4k - 1. závod'!$A:$BA,$C30+5,INDEX('4k - Základní list'!$B:$B,MATCH($B30,'4k - Základní list'!$A:$A,0),1))</f>
        <v>0</v>
      </c>
      <c r="E30" s="35" t="str">
        <f>INDEX('4k - 1. závod'!$A:$BA,$C30+5,INDEX('4k - Základní list'!$B:$B,MATCH($B30,'4k - Základní list'!$A:$A,0),1)+3)</f>
        <v/>
      </c>
      <c r="F30" s="62" t="str">
        <f>INDEX('4k - 1. závod'!$A:$BA,$C30+5,INDEX('4k - Základní list'!$B:$B,MATCH($B30,'4k - Základní list'!$A:$A,0),1)-2)</f>
        <v/>
      </c>
      <c r="G30" s="138" t="str">
        <f>INDEX('4k - 1. závod'!$A:$BA,$C30+5,INDEX('4k - Základní list'!$B:$B,MATCH($B30,'4k - Základní list'!$A:$A,0),1)-1)</f>
        <v/>
      </c>
      <c r="H30" s="32" t="s">
        <v>42</v>
      </c>
      <c r="I30" s="32">
        <v>2</v>
      </c>
      <c r="J30" s="80">
        <f>INDEX('4k - 2. závod'!$A:$BA,$I30+5,INDEX('4k - Základní list'!$B:$B,MATCH($H30,'4k - Základní list'!$A:$A,0),1))</f>
        <v>0</v>
      </c>
      <c r="K30" s="35" t="str">
        <f>INDEX('4k - 2. závod'!$A:$BA,$I30+5,INDEX('4k - Základní list'!$B:$B,MATCH($H30,'4k - Základní list'!$A:$A,0),1)+3)</f>
        <v/>
      </c>
      <c r="L30" s="62" t="str">
        <f>INDEX('4k - 2. závod'!$A:$BA,$I30+5,INDEX('4k - Základní list'!$B:$B,MATCH($H30,'4k - Základní list'!$A:$A,0),1)-2)</f>
        <v/>
      </c>
      <c r="M30" s="138" t="str">
        <f>INDEX('4k - 2. závod'!$A:$BA,$I30+5,INDEX('4k - Základní list'!$B:$B,MATCH($H30,'4k - Základní list'!$A:$A,0),1)-1)</f>
        <v/>
      </c>
    </row>
    <row r="31" spans="1:13" ht="31.5" customHeight="1" x14ac:dyDescent="0.2">
      <c r="A31" s="34">
        <v>27</v>
      </c>
      <c r="B31" s="32" t="s">
        <v>42</v>
      </c>
      <c r="C31" s="32">
        <v>3</v>
      </c>
      <c r="D31" s="80">
        <f>INDEX('4k - 1. závod'!$A:$BA,$C31+5,INDEX('4k - Základní list'!$B:$B,MATCH($B31,'4k - Základní list'!$A:$A,0),1))</f>
        <v>0</v>
      </c>
      <c r="E31" s="35" t="str">
        <f>INDEX('4k - 1. závod'!$A:$BA,$C31+5,INDEX('4k - Základní list'!$B:$B,MATCH($B31,'4k - Základní list'!$A:$A,0),1)+3)</f>
        <v/>
      </c>
      <c r="F31" s="62" t="str">
        <f>INDEX('4k - 1. závod'!$A:$BA,$C31+5,INDEX('4k - Základní list'!$B:$B,MATCH($B31,'4k - Základní list'!$A:$A,0),1)-2)</f>
        <v/>
      </c>
      <c r="G31" s="138" t="str">
        <f>INDEX('4k - 1. závod'!$A:$BA,$C31+5,INDEX('4k - Základní list'!$B:$B,MATCH($B31,'4k - Základní list'!$A:$A,0),1)-1)</f>
        <v/>
      </c>
      <c r="H31" s="32" t="s">
        <v>42</v>
      </c>
      <c r="I31" s="32">
        <v>3</v>
      </c>
      <c r="J31" s="80">
        <f>INDEX('4k - 2. závod'!$A:$BA,$I31+5,INDEX('4k - Základní list'!$B:$B,MATCH($H31,'4k - Základní list'!$A:$A,0),1))</f>
        <v>0</v>
      </c>
      <c r="K31" s="35" t="str">
        <f>INDEX('4k - 2. závod'!$A:$BA,$I31+5,INDEX('4k - Základní list'!$B:$B,MATCH($H31,'4k - Základní list'!$A:$A,0),1)+3)</f>
        <v/>
      </c>
      <c r="L31" s="62" t="str">
        <f>INDEX('4k - 2. závod'!$A:$BA,$I31+5,INDEX('4k - Základní list'!$B:$B,MATCH($H31,'4k - Základní list'!$A:$A,0),1)-2)</f>
        <v/>
      </c>
      <c r="M31" s="138" t="str">
        <f>INDEX('4k - 2. závod'!$A:$BA,$I31+5,INDEX('4k - Základní list'!$B:$B,MATCH($H31,'4k - Základní list'!$A:$A,0),1)-1)</f>
        <v/>
      </c>
    </row>
    <row r="32" spans="1:13" ht="31.5" customHeight="1" x14ac:dyDescent="0.2">
      <c r="A32" s="34">
        <v>28</v>
      </c>
      <c r="B32" s="32" t="s">
        <v>42</v>
      </c>
      <c r="C32" s="32">
        <v>4</v>
      </c>
      <c r="D32" s="80">
        <f>INDEX('4k - 1. závod'!$A:$BA,$C32+5,INDEX('4k - Základní list'!$B:$B,MATCH($B32,'4k - Základní list'!$A:$A,0),1))</f>
        <v>0</v>
      </c>
      <c r="E32" s="35" t="str">
        <f>INDEX('4k - 1. závod'!$A:$BA,$C32+5,INDEX('4k - Základní list'!$B:$B,MATCH($B32,'4k - Základní list'!$A:$A,0),1)+3)</f>
        <v/>
      </c>
      <c r="F32" s="62" t="str">
        <f>INDEX('4k - 1. závod'!$A:$BA,$C32+5,INDEX('4k - Základní list'!$B:$B,MATCH($B32,'4k - Základní list'!$A:$A,0),1)-2)</f>
        <v/>
      </c>
      <c r="G32" s="138" t="str">
        <f>INDEX('4k - 1. závod'!$A:$BA,$C32+5,INDEX('4k - Základní list'!$B:$B,MATCH($B32,'4k - Základní list'!$A:$A,0),1)-1)</f>
        <v/>
      </c>
      <c r="H32" s="32" t="s">
        <v>42</v>
      </c>
      <c r="I32" s="32">
        <v>4</v>
      </c>
      <c r="J32" s="80">
        <f>INDEX('4k - 2. závod'!$A:$BA,$I32+5,INDEX('4k - Základní list'!$B:$B,MATCH($H32,'4k - Základní list'!$A:$A,0),1))</f>
        <v>0</v>
      </c>
      <c r="K32" s="35" t="str">
        <f>INDEX('4k - 2. závod'!$A:$BA,$I32+5,INDEX('4k - Základní list'!$B:$B,MATCH($H32,'4k - Základní list'!$A:$A,0),1)+3)</f>
        <v/>
      </c>
      <c r="L32" s="62" t="str">
        <f>INDEX('4k - 2. závod'!$A:$BA,$I32+5,INDEX('4k - Základní list'!$B:$B,MATCH($H32,'4k - Základní list'!$A:$A,0),1)-2)</f>
        <v/>
      </c>
      <c r="M32" s="138" t="str">
        <f>INDEX('4k - 2. závod'!$A:$BA,$I32+5,INDEX('4k - Základní list'!$B:$B,MATCH($H32,'4k - Základní list'!$A:$A,0),1)-1)</f>
        <v/>
      </c>
    </row>
    <row r="33" spans="1:13" ht="31.5" customHeight="1" x14ac:dyDescent="0.2">
      <c r="A33" s="34">
        <v>29</v>
      </c>
      <c r="B33" s="32" t="s">
        <v>42</v>
      </c>
      <c r="C33" s="32">
        <v>5</v>
      </c>
      <c r="D33" s="80">
        <f>INDEX('4k - 1. závod'!$A:$BA,$C33+5,INDEX('4k - Základní list'!$B:$B,MATCH($B33,'4k - Základní list'!$A:$A,0),1))</f>
        <v>0</v>
      </c>
      <c r="E33" s="35" t="str">
        <f>INDEX('4k - 1. závod'!$A:$BA,$C33+5,INDEX('4k - Základní list'!$B:$B,MATCH($B33,'4k - Základní list'!$A:$A,0),1)+3)</f>
        <v/>
      </c>
      <c r="F33" s="62" t="str">
        <f>INDEX('4k - 1. závod'!$A:$BA,$C33+5,INDEX('4k - Základní list'!$B:$B,MATCH($B33,'4k - Základní list'!$A:$A,0),1)-2)</f>
        <v/>
      </c>
      <c r="G33" s="138" t="str">
        <f>INDEX('4k - 1. závod'!$A:$BA,$C33+5,INDEX('4k - Základní list'!$B:$B,MATCH($B33,'4k - Základní list'!$A:$A,0),1)-1)</f>
        <v/>
      </c>
      <c r="H33" s="32" t="s">
        <v>42</v>
      </c>
      <c r="I33" s="32">
        <v>5</v>
      </c>
      <c r="J33" s="80">
        <f>INDEX('4k - 2. závod'!$A:$BA,$I33+5,INDEX('4k - Základní list'!$B:$B,MATCH($H33,'4k - Základní list'!$A:$A,0),1))</f>
        <v>0</v>
      </c>
      <c r="K33" s="35" t="str">
        <f>INDEX('4k - 2. závod'!$A:$BA,$I33+5,INDEX('4k - Základní list'!$B:$B,MATCH($H33,'4k - Základní list'!$A:$A,0),1)+3)</f>
        <v/>
      </c>
      <c r="L33" s="62" t="str">
        <f>INDEX('4k - 2. závod'!$A:$BA,$I33+5,INDEX('4k - Základní list'!$B:$B,MATCH($H33,'4k - Základní list'!$A:$A,0),1)-2)</f>
        <v/>
      </c>
      <c r="M33" s="138" t="str">
        <f>INDEX('4k - 2. závod'!$A:$BA,$I33+5,INDEX('4k - Základní list'!$B:$B,MATCH($H33,'4k - Základní list'!$A:$A,0),1)-1)</f>
        <v/>
      </c>
    </row>
    <row r="34" spans="1:13" ht="31.5" customHeight="1" x14ac:dyDescent="0.2">
      <c r="A34" s="34">
        <v>30</v>
      </c>
      <c r="B34" s="32" t="s">
        <v>42</v>
      </c>
      <c r="C34" s="32">
        <v>6</v>
      </c>
      <c r="D34" s="80">
        <f>INDEX('4k - 1. závod'!$A:$BA,$C34+5,INDEX('4k - Základní list'!$B:$B,MATCH($B34,'4k - Základní list'!$A:$A,0),1))</f>
        <v>0</v>
      </c>
      <c r="E34" s="35" t="str">
        <f>INDEX('4k - 1. závod'!$A:$BA,$C34+5,INDEX('4k - Základní list'!$B:$B,MATCH($B34,'4k - Základní list'!$A:$A,0),1)+3)</f>
        <v/>
      </c>
      <c r="F34" s="62" t="str">
        <f>INDEX('4k - 1. závod'!$A:$BA,$C34+5,INDEX('4k - Základní list'!$B:$B,MATCH($B34,'4k - Základní list'!$A:$A,0),1)-2)</f>
        <v/>
      </c>
      <c r="G34" s="138" t="str">
        <f>INDEX('4k - 1. závod'!$A:$BA,$C34+5,INDEX('4k - Základní list'!$B:$B,MATCH($B34,'4k - Základní list'!$A:$A,0),1)-1)</f>
        <v/>
      </c>
      <c r="H34" s="32" t="s">
        <v>42</v>
      </c>
      <c r="I34" s="32">
        <v>6</v>
      </c>
      <c r="J34" s="80">
        <f>INDEX('4k - 2. závod'!$A:$BA,$I34+5,INDEX('4k - Základní list'!$B:$B,MATCH($H34,'4k - Základní list'!$A:$A,0),1))</f>
        <v>0</v>
      </c>
      <c r="K34" s="35" t="str">
        <f>INDEX('4k - 2. závod'!$A:$BA,$I34+5,INDEX('4k - Základní list'!$B:$B,MATCH($H34,'4k - Základní list'!$A:$A,0),1)+3)</f>
        <v/>
      </c>
      <c r="L34" s="62" t="str">
        <f>INDEX('4k - 2. závod'!$A:$BA,$I34+5,INDEX('4k - Základní list'!$B:$B,MATCH($H34,'4k - Základní list'!$A:$A,0),1)-2)</f>
        <v/>
      </c>
      <c r="M34" s="138" t="str">
        <f>INDEX('4k - 2. závod'!$A:$BA,$I34+5,INDEX('4k - Základní list'!$B:$B,MATCH($H34,'4k - Základní list'!$A:$A,0),1)-1)</f>
        <v/>
      </c>
    </row>
    <row r="35" spans="1:13" ht="31.5" customHeight="1" x14ac:dyDescent="0.2">
      <c r="A35" s="34">
        <v>31</v>
      </c>
      <c r="B35" s="32" t="s">
        <v>42</v>
      </c>
      <c r="C35" s="32">
        <v>7</v>
      </c>
      <c r="D35" s="80">
        <f>INDEX('4k - 1. závod'!$A:$BA,$C35+5,INDEX('4k - Základní list'!$B:$B,MATCH($B35,'4k - Základní list'!$A:$A,0),1))</f>
        <v>0</v>
      </c>
      <c r="E35" s="35" t="str">
        <f>INDEX('4k - 1. závod'!$A:$BA,$C35+5,INDEX('4k - Základní list'!$B:$B,MATCH($B35,'4k - Základní list'!$A:$A,0),1)+3)</f>
        <v/>
      </c>
      <c r="F35" s="62" t="str">
        <f>INDEX('4k - 1. závod'!$A:$BA,$C35+5,INDEX('4k - Základní list'!$B:$B,MATCH($B35,'4k - Základní list'!$A:$A,0),1)-2)</f>
        <v/>
      </c>
      <c r="G35" s="138" t="str">
        <f>INDEX('4k - 1. závod'!$A:$BA,$C35+5,INDEX('4k - Základní list'!$B:$B,MATCH($B35,'4k - Základní list'!$A:$A,0),1)-1)</f>
        <v/>
      </c>
      <c r="H35" s="32" t="s">
        <v>42</v>
      </c>
      <c r="I35" s="32">
        <v>7</v>
      </c>
      <c r="J35" s="80">
        <f>INDEX('4k - 2. závod'!$A:$BA,$I35+5,INDEX('4k - Základní list'!$B:$B,MATCH($H35,'4k - Základní list'!$A:$A,0),1))</f>
        <v>0</v>
      </c>
      <c r="K35" s="35" t="str">
        <f>INDEX('4k - 2. závod'!$A:$BA,$I35+5,INDEX('4k - Základní list'!$B:$B,MATCH($H35,'4k - Základní list'!$A:$A,0),1)+3)</f>
        <v/>
      </c>
      <c r="L35" s="62" t="str">
        <f>INDEX('4k - 2. závod'!$A:$BA,$I35+5,INDEX('4k - Základní list'!$B:$B,MATCH($H35,'4k - Základní list'!$A:$A,0),1)-2)</f>
        <v/>
      </c>
      <c r="M35" s="138" t="str">
        <f>INDEX('4k - 2. závod'!$A:$BA,$I35+5,INDEX('4k - Základní list'!$B:$B,MATCH($H35,'4k - Základní list'!$A:$A,0),1)-1)</f>
        <v/>
      </c>
    </row>
    <row r="36" spans="1:13" ht="31.5" customHeight="1" x14ac:dyDescent="0.2">
      <c r="A36" s="34">
        <v>32</v>
      </c>
      <c r="B36" s="32" t="s">
        <v>42</v>
      </c>
      <c r="C36" s="32">
        <v>8</v>
      </c>
      <c r="D36" s="80">
        <f>INDEX('4k - 1. závod'!$A:$BA,$C36+5,INDEX('4k - Základní list'!$B:$B,MATCH($B36,'4k - Základní list'!$A:$A,0),1))</f>
        <v>0</v>
      </c>
      <c r="E36" s="35" t="str">
        <f>INDEX('4k - 1. závod'!$A:$BA,$C36+5,INDEX('4k - Základní list'!$B:$B,MATCH($B36,'4k - Základní list'!$A:$A,0),1)+3)</f>
        <v/>
      </c>
      <c r="F36" s="62" t="str">
        <f>INDEX('4k - 1. závod'!$A:$BA,$C36+5,INDEX('4k - Základní list'!$B:$B,MATCH($B36,'4k - Základní list'!$A:$A,0),1)-2)</f>
        <v/>
      </c>
      <c r="G36" s="138" t="str">
        <f>INDEX('4k - 1. závod'!$A:$BA,$C36+5,INDEX('4k - Základní list'!$B:$B,MATCH($B36,'4k - Základní list'!$A:$A,0),1)-1)</f>
        <v/>
      </c>
      <c r="H36" s="32" t="s">
        <v>42</v>
      </c>
      <c r="I36" s="32">
        <v>8</v>
      </c>
      <c r="J36" s="80">
        <f>INDEX('4k - 2. závod'!$A:$BA,$I36+5,INDEX('4k - Základní list'!$B:$B,MATCH($H36,'4k - Základní list'!$A:$A,0),1))</f>
        <v>0</v>
      </c>
      <c r="K36" s="35" t="str">
        <f>INDEX('4k - 2. závod'!$A:$BA,$I36+5,INDEX('4k - Základní list'!$B:$B,MATCH($H36,'4k - Základní list'!$A:$A,0),1)+3)</f>
        <v/>
      </c>
      <c r="L36" s="62" t="str">
        <f>INDEX('4k - 2. závod'!$A:$BA,$I36+5,INDEX('4k - Základní list'!$B:$B,MATCH($H36,'4k - Základní list'!$A:$A,0),1)-2)</f>
        <v/>
      </c>
      <c r="M36" s="138" t="str">
        <f>INDEX('4k - 2. závod'!$A:$BA,$I36+5,INDEX('4k - Základní list'!$B:$B,MATCH($H36,'4k - Základní list'!$A:$A,0),1)-1)</f>
        <v/>
      </c>
    </row>
    <row r="37" spans="1:13" ht="31.5" customHeight="1" x14ac:dyDescent="0.2">
      <c r="A37" s="34">
        <v>33</v>
      </c>
      <c r="B37" s="32" t="s">
        <v>42</v>
      </c>
      <c r="C37" s="32">
        <v>9</v>
      </c>
      <c r="D37" s="80">
        <f>INDEX('4k - 1. závod'!$A:$BA,$C37+5,INDEX('4k - Základní list'!$B:$B,MATCH($B37,'4k - Základní list'!$A:$A,0),1))</f>
        <v>0</v>
      </c>
      <c r="E37" s="35" t="str">
        <f>INDEX('4k - 1. závod'!$A:$BA,$C37+5,INDEX('4k - Základní list'!$B:$B,MATCH($B37,'4k - Základní list'!$A:$A,0),1)+3)</f>
        <v/>
      </c>
      <c r="F37" s="62" t="str">
        <f>INDEX('4k - 1. závod'!$A:$BA,$C37+5,INDEX('4k - Základní list'!$B:$B,MATCH($B37,'4k - Základní list'!$A:$A,0),1)-2)</f>
        <v/>
      </c>
      <c r="G37" s="138" t="str">
        <f>INDEX('4k - 1. závod'!$A:$BA,$C37+5,INDEX('4k - Základní list'!$B:$B,MATCH($B37,'4k - Základní list'!$A:$A,0),1)-1)</f>
        <v/>
      </c>
      <c r="H37" s="32" t="s">
        <v>42</v>
      </c>
      <c r="I37" s="32">
        <v>9</v>
      </c>
      <c r="J37" s="80">
        <f>INDEX('4k - 2. závod'!$A:$BA,$I37+5,INDEX('4k - Základní list'!$B:$B,MATCH($H37,'4k - Základní list'!$A:$A,0),1))</f>
        <v>0</v>
      </c>
      <c r="K37" s="35" t="str">
        <f>INDEX('4k - 2. závod'!$A:$BA,$I37+5,INDEX('4k - Základní list'!$B:$B,MATCH($H37,'4k - Základní list'!$A:$A,0),1)+3)</f>
        <v/>
      </c>
      <c r="L37" s="62" t="str">
        <f>INDEX('4k - 2. závod'!$A:$BA,$I37+5,INDEX('4k - Základní list'!$B:$B,MATCH($H37,'4k - Základní list'!$A:$A,0),1)-2)</f>
        <v/>
      </c>
      <c r="M37" s="138" t="str">
        <f>INDEX('4k - 2. závod'!$A:$BA,$I37+5,INDEX('4k - Základní list'!$B:$B,MATCH($H37,'4k - Základní list'!$A:$A,0),1)-1)</f>
        <v/>
      </c>
    </row>
    <row r="38" spans="1:13" ht="31.5" customHeight="1" x14ac:dyDescent="0.2">
      <c r="A38" s="34">
        <v>34</v>
      </c>
      <c r="B38" s="32" t="s">
        <v>42</v>
      </c>
      <c r="C38" s="32">
        <v>10</v>
      </c>
      <c r="D38" s="80">
        <f>INDEX('4k - 1. závod'!$A:$BA,$C38+5,INDEX('4k - Základní list'!$B:$B,MATCH($B38,'4k - Základní list'!$A:$A,0),1))</f>
        <v>0</v>
      </c>
      <c r="E38" s="35" t="str">
        <f>INDEX('4k - 1. závod'!$A:$BA,$C38+5,INDEX('4k - Základní list'!$B:$B,MATCH($B38,'4k - Základní list'!$A:$A,0),1)+3)</f>
        <v/>
      </c>
      <c r="F38" s="62" t="str">
        <f>INDEX('4k - 1. závod'!$A:$BA,$C38+5,INDEX('4k - Základní list'!$B:$B,MATCH($B38,'4k - Základní list'!$A:$A,0),1)-2)</f>
        <v/>
      </c>
      <c r="G38" s="138" t="str">
        <f>INDEX('4k - 1. závod'!$A:$BA,$C38+5,INDEX('4k - Základní list'!$B:$B,MATCH($B38,'4k - Základní list'!$A:$A,0),1)-1)</f>
        <v/>
      </c>
      <c r="H38" s="32" t="s">
        <v>42</v>
      </c>
      <c r="I38" s="32">
        <v>10</v>
      </c>
      <c r="J38" s="80">
        <f>INDEX('4k - 2. závod'!$A:$BA,$I38+5,INDEX('4k - Základní list'!$B:$B,MATCH($H38,'4k - Základní list'!$A:$A,0),1))</f>
        <v>0</v>
      </c>
      <c r="K38" s="35" t="str">
        <f>INDEX('4k - 2. závod'!$A:$BA,$I38+5,INDEX('4k - Základní list'!$B:$B,MATCH($H38,'4k - Základní list'!$A:$A,0),1)+3)</f>
        <v/>
      </c>
      <c r="L38" s="62" t="str">
        <f>INDEX('4k - 2. závod'!$A:$BA,$I38+5,INDEX('4k - Základní list'!$B:$B,MATCH($H38,'4k - Základní list'!$A:$A,0),1)-2)</f>
        <v/>
      </c>
      <c r="M38" s="138" t="str">
        <f>INDEX('4k - 2. závod'!$A:$BA,$I38+5,INDEX('4k - Základní list'!$B:$B,MATCH($H38,'4k - Základní list'!$A:$A,0),1)-1)</f>
        <v/>
      </c>
    </row>
    <row r="39" spans="1:13" ht="31.5" customHeight="1" x14ac:dyDescent="0.2">
      <c r="A39" s="34">
        <v>35</v>
      </c>
      <c r="B39" s="32" t="s">
        <v>42</v>
      </c>
      <c r="C39" s="32">
        <v>11</v>
      </c>
      <c r="D39" s="80">
        <f>INDEX('4k - 1. závod'!$A:$BA,$C39+5,INDEX('4k - Základní list'!$B:$B,MATCH($B39,'4k - Základní list'!$A:$A,0),1))</f>
        <v>0</v>
      </c>
      <c r="E39" s="35" t="str">
        <f>INDEX('4k - 1. závod'!$A:$BA,$C39+5,INDEX('4k - Základní list'!$B:$B,MATCH($B39,'4k - Základní list'!$A:$A,0),1)+3)</f>
        <v/>
      </c>
      <c r="F39" s="62" t="str">
        <f>INDEX('4k - 1. závod'!$A:$BA,$C39+5,INDEX('4k - Základní list'!$B:$B,MATCH($B39,'4k - Základní list'!$A:$A,0),1)-2)</f>
        <v/>
      </c>
      <c r="G39" s="138" t="str">
        <f>INDEX('4k - 1. závod'!$A:$BA,$C39+5,INDEX('4k - Základní list'!$B:$B,MATCH($B39,'4k - Základní list'!$A:$A,0),1)-1)</f>
        <v/>
      </c>
      <c r="H39" s="32" t="s">
        <v>42</v>
      </c>
      <c r="I39" s="32">
        <v>11</v>
      </c>
      <c r="J39" s="80">
        <f>INDEX('4k - 2. závod'!$A:$BA,$I39+5,INDEX('4k - Základní list'!$B:$B,MATCH($H39,'4k - Základní list'!$A:$A,0),1))</f>
        <v>0</v>
      </c>
      <c r="K39" s="35" t="str">
        <f>INDEX('4k - 2. závod'!$A:$BA,$I39+5,INDEX('4k - Základní list'!$B:$B,MATCH($H39,'4k - Základní list'!$A:$A,0),1)+3)</f>
        <v/>
      </c>
      <c r="L39" s="62" t="str">
        <f>INDEX('4k - 2. závod'!$A:$BA,$I39+5,INDEX('4k - Základní list'!$B:$B,MATCH($H39,'4k - Základní list'!$A:$A,0),1)-2)</f>
        <v/>
      </c>
      <c r="M39" s="138" t="str">
        <f>INDEX('4k - 2. závod'!$A:$BA,$I39+5,INDEX('4k - Základní list'!$B:$B,MATCH($H39,'4k - Základní list'!$A:$A,0),1)-1)</f>
        <v/>
      </c>
    </row>
    <row r="40" spans="1:13" ht="31.5" customHeight="1" x14ac:dyDescent="0.2">
      <c r="A40" s="34">
        <v>36</v>
      </c>
      <c r="B40" s="32" t="s">
        <v>42</v>
      </c>
      <c r="C40" s="32">
        <v>12</v>
      </c>
      <c r="D40" s="80">
        <f>INDEX('4k - 1. závod'!$A:$BA,$C40+5,INDEX('4k - Základní list'!$B:$B,MATCH($B40,'4k - Základní list'!$A:$A,0),1))</f>
        <v>0</v>
      </c>
      <c r="E40" s="35" t="str">
        <f>INDEX('4k - 1. závod'!$A:$BA,$C40+5,INDEX('4k - Základní list'!$B:$B,MATCH($B40,'4k - Základní list'!$A:$A,0),1)+3)</f>
        <v/>
      </c>
      <c r="F40" s="62" t="str">
        <f>INDEX('4k - 1. závod'!$A:$BA,$C40+5,INDEX('4k - Základní list'!$B:$B,MATCH($B40,'4k - Základní list'!$A:$A,0),1)-2)</f>
        <v/>
      </c>
      <c r="G40" s="138" t="str">
        <f>INDEX('4k - 1. závod'!$A:$BA,$C40+5,INDEX('4k - Základní list'!$B:$B,MATCH($B40,'4k - Základní list'!$A:$A,0),1)-1)</f>
        <v/>
      </c>
      <c r="H40" s="32" t="s">
        <v>42</v>
      </c>
      <c r="I40" s="32">
        <v>12</v>
      </c>
      <c r="J40" s="80">
        <f>INDEX('4k - 2. závod'!$A:$BA,$I40+5,INDEX('4k - Základní list'!$B:$B,MATCH($H40,'4k - Základní list'!$A:$A,0),1))</f>
        <v>0</v>
      </c>
      <c r="K40" s="35" t="str">
        <f>INDEX('4k - 2. závod'!$A:$BA,$I40+5,INDEX('4k - Základní list'!$B:$B,MATCH($H40,'4k - Základní list'!$A:$A,0),1)+3)</f>
        <v/>
      </c>
      <c r="L40" s="62" t="str">
        <f>INDEX('4k - 2. závod'!$A:$BA,$I40+5,INDEX('4k - Základní list'!$B:$B,MATCH($H40,'4k - Základní list'!$A:$A,0),1)-2)</f>
        <v/>
      </c>
      <c r="M40" s="138" t="str">
        <f>INDEX('4k - 2. závod'!$A:$BA,$I40+5,INDEX('4k - Základní list'!$B:$B,MATCH($H40,'4k - Základní list'!$A:$A,0),1)-1)</f>
        <v/>
      </c>
    </row>
    <row r="41" spans="1:13" ht="31.5" customHeight="1" x14ac:dyDescent="0.2">
      <c r="A41" s="34">
        <v>37</v>
      </c>
      <c r="B41" s="32" t="s">
        <v>43</v>
      </c>
      <c r="C41" s="32">
        <v>1</v>
      </c>
      <c r="D41" s="80">
        <f>INDEX('4k - 1. závod'!$A:$BA,$C41+5,INDEX('4k - Základní list'!$B:$B,MATCH($B41,'4k - Základní list'!$A:$A,0),1))</f>
        <v>0</v>
      </c>
      <c r="E41" s="35" t="str">
        <f>INDEX('4k - 1. závod'!$A:$BA,$C41+5,INDEX('4k - Základní list'!$B:$B,MATCH($B41,'4k - Základní list'!$A:$A,0),1)+3)</f>
        <v/>
      </c>
      <c r="F41" s="62" t="str">
        <f>INDEX('4k - 1. závod'!$A:$BA,$C41+5,INDEX('4k - Základní list'!$B:$B,MATCH($B41,'4k - Základní list'!$A:$A,0),1)-2)</f>
        <v/>
      </c>
      <c r="G41" s="138" t="str">
        <f>INDEX('4k - 1. závod'!$A:$BA,$C41+5,INDEX('4k - Základní list'!$B:$B,MATCH($B41,'4k - Základní list'!$A:$A,0),1)-1)</f>
        <v/>
      </c>
      <c r="H41" s="32" t="s">
        <v>43</v>
      </c>
      <c r="I41" s="32">
        <v>1</v>
      </c>
      <c r="J41" s="80">
        <f>INDEX('4k - 2. závod'!$A:$BA,$I41+5,INDEX('4k - Základní list'!$B:$B,MATCH($H41,'4k - Základní list'!$A:$A,0),1))</f>
        <v>0</v>
      </c>
      <c r="K41" s="35" t="str">
        <f>INDEX('4k - 2. závod'!$A:$BA,$I41+5,INDEX('4k - Základní list'!$B:$B,MATCH($H41,'4k - Základní list'!$A:$A,0),1)+3)</f>
        <v/>
      </c>
      <c r="L41" s="62" t="str">
        <f>INDEX('4k - 2. závod'!$A:$BA,$I41+5,INDEX('4k - Základní list'!$B:$B,MATCH($H41,'4k - Základní list'!$A:$A,0),1)-2)</f>
        <v/>
      </c>
      <c r="M41" s="138" t="str">
        <f>INDEX('4k - 2. závod'!$A:$BA,$I41+5,INDEX('4k - Základní list'!$B:$B,MATCH($H41,'4k - Základní list'!$A:$A,0),1)-1)</f>
        <v/>
      </c>
    </row>
    <row r="42" spans="1:13" ht="31.5" customHeight="1" x14ac:dyDescent="0.2">
      <c r="A42" s="34">
        <v>38</v>
      </c>
      <c r="B42" s="32" t="s">
        <v>43</v>
      </c>
      <c r="C42" s="32">
        <v>2</v>
      </c>
      <c r="D42" s="80">
        <f>INDEX('4k - 1. závod'!$A:$BA,$C42+5,INDEX('4k - Základní list'!$B:$B,MATCH($B42,'4k - Základní list'!$A:$A,0),1))</f>
        <v>0</v>
      </c>
      <c r="E42" s="35" t="str">
        <f>INDEX('4k - 1. závod'!$A:$BA,$C42+5,INDEX('4k - Základní list'!$B:$B,MATCH($B42,'4k - Základní list'!$A:$A,0),1)+3)</f>
        <v/>
      </c>
      <c r="F42" s="62" t="str">
        <f>INDEX('4k - 1. závod'!$A:$BA,$C42+5,INDEX('4k - Základní list'!$B:$B,MATCH($B42,'4k - Základní list'!$A:$A,0),1)-2)</f>
        <v/>
      </c>
      <c r="G42" s="138" t="str">
        <f>INDEX('4k - 1. závod'!$A:$BA,$C42+5,INDEX('4k - Základní list'!$B:$B,MATCH($B42,'4k - Základní list'!$A:$A,0),1)-1)</f>
        <v/>
      </c>
      <c r="H42" s="32" t="s">
        <v>43</v>
      </c>
      <c r="I42" s="32">
        <v>2</v>
      </c>
      <c r="J42" s="80">
        <f>INDEX('4k - 2. závod'!$A:$BA,$I42+5,INDEX('4k - Základní list'!$B:$B,MATCH($H42,'4k - Základní list'!$A:$A,0),1))</f>
        <v>0</v>
      </c>
      <c r="K42" s="35" t="str">
        <f>INDEX('4k - 2. závod'!$A:$BA,$I42+5,INDEX('4k - Základní list'!$B:$B,MATCH($H42,'4k - Základní list'!$A:$A,0),1)+3)</f>
        <v/>
      </c>
      <c r="L42" s="62" t="str">
        <f>INDEX('4k - 2. závod'!$A:$BA,$I42+5,INDEX('4k - Základní list'!$B:$B,MATCH($H42,'4k - Základní list'!$A:$A,0),1)-2)</f>
        <v/>
      </c>
      <c r="M42" s="138" t="str">
        <f>INDEX('4k - 2. závod'!$A:$BA,$I42+5,INDEX('4k - Základní list'!$B:$B,MATCH($H42,'4k - Základní list'!$A:$A,0),1)-1)</f>
        <v/>
      </c>
    </row>
    <row r="43" spans="1:13" ht="31.5" customHeight="1" x14ac:dyDescent="0.2">
      <c r="A43" s="34">
        <v>39</v>
      </c>
      <c r="B43" s="32" t="s">
        <v>43</v>
      </c>
      <c r="C43" s="32">
        <v>3</v>
      </c>
      <c r="D43" s="80">
        <f>INDEX('4k - 1. závod'!$A:$BA,$C43+5,INDEX('4k - Základní list'!$B:$B,MATCH($B43,'4k - Základní list'!$A:$A,0),1))</f>
        <v>0</v>
      </c>
      <c r="E43" s="35" t="str">
        <f>INDEX('4k - 1. závod'!$A:$BA,$C43+5,INDEX('4k - Základní list'!$B:$B,MATCH($B43,'4k - Základní list'!$A:$A,0),1)+3)</f>
        <v/>
      </c>
      <c r="F43" s="62" t="str">
        <f>INDEX('4k - 1. závod'!$A:$BA,$C43+5,INDEX('4k - Základní list'!$B:$B,MATCH($B43,'4k - Základní list'!$A:$A,0),1)-2)</f>
        <v/>
      </c>
      <c r="G43" s="138" t="str">
        <f>INDEX('4k - 1. závod'!$A:$BA,$C43+5,INDEX('4k - Základní list'!$B:$B,MATCH($B43,'4k - Základní list'!$A:$A,0),1)-1)</f>
        <v/>
      </c>
      <c r="H43" s="32" t="s">
        <v>43</v>
      </c>
      <c r="I43" s="32">
        <v>3</v>
      </c>
      <c r="J43" s="80">
        <f>INDEX('4k - 2. závod'!$A:$BA,$I43+5,INDEX('4k - Základní list'!$B:$B,MATCH($H43,'4k - Základní list'!$A:$A,0),1))</f>
        <v>0</v>
      </c>
      <c r="K43" s="35" t="str">
        <f>INDEX('4k - 2. závod'!$A:$BA,$I43+5,INDEX('4k - Základní list'!$B:$B,MATCH($H43,'4k - Základní list'!$A:$A,0),1)+3)</f>
        <v/>
      </c>
      <c r="L43" s="62" t="str">
        <f>INDEX('4k - 2. závod'!$A:$BA,$I43+5,INDEX('4k - Základní list'!$B:$B,MATCH($H43,'4k - Základní list'!$A:$A,0),1)-2)</f>
        <v/>
      </c>
      <c r="M43" s="138" t="str">
        <f>INDEX('4k - 2. závod'!$A:$BA,$I43+5,INDEX('4k - Základní list'!$B:$B,MATCH($H43,'4k - Základní list'!$A:$A,0),1)-1)</f>
        <v/>
      </c>
    </row>
    <row r="44" spans="1:13" ht="31.5" customHeight="1" x14ac:dyDescent="0.2">
      <c r="A44" s="34">
        <v>40</v>
      </c>
      <c r="B44" s="32" t="s">
        <v>43</v>
      </c>
      <c r="C44" s="32">
        <v>4</v>
      </c>
      <c r="D44" s="80">
        <f>INDEX('4k - 1. závod'!$A:$BA,$C44+5,INDEX('4k - Základní list'!$B:$B,MATCH($B44,'4k - Základní list'!$A:$A,0),1))</f>
        <v>0</v>
      </c>
      <c r="E44" s="35" t="str">
        <f>INDEX('4k - 1. závod'!$A:$BA,$C44+5,INDEX('4k - Základní list'!$B:$B,MATCH($B44,'4k - Základní list'!$A:$A,0),1)+3)</f>
        <v/>
      </c>
      <c r="F44" s="62" t="str">
        <f>INDEX('4k - 1. závod'!$A:$BA,$C44+5,INDEX('4k - Základní list'!$B:$B,MATCH($B44,'4k - Základní list'!$A:$A,0),1)-2)</f>
        <v/>
      </c>
      <c r="G44" s="138" t="str">
        <f>INDEX('4k - 1. závod'!$A:$BA,$C44+5,INDEX('4k - Základní list'!$B:$B,MATCH($B44,'4k - Základní list'!$A:$A,0),1)-1)</f>
        <v/>
      </c>
      <c r="H44" s="32" t="s">
        <v>43</v>
      </c>
      <c r="I44" s="32">
        <v>4</v>
      </c>
      <c r="J44" s="80">
        <f>INDEX('4k - 2. závod'!$A:$BA,$I44+5,INDEX('4k - Základní list'!$B:$B,MATCH($H44,'4k - Základní list'!$A:$A,0),1))</f>
        <v>0</v>
      </c>
      <c r="K44" s="35" t="str">
        <f>INDEX('4k - 2. závod'!$A:$BA,$I44+5,INDEX('4k - Základní list'!$B:$B,MATCH($H44,'4k - Základní list'!$A:$A,0),1)+3)</f>
        <v/>
      </c>
      <c r="L44" s="62" t="str">
        <f>INDEX('4k - 2. závod'!$A:$BA,$I44+5,INDEX('4k - Základní list'!$B:$B,MATCH($H44,'4k - Základní list'!$A:$A,0),1)-2)</f>
        <v/>
      </c>
      <c r="M44" s="138" t="str">
        <f>INDEX('4k - 2. závod'!$A:$BA,$I44+5,INDEX('4k - Základní list'!$B:$B,MATCH($H44,'4k - Základní list'!$A:$A,0),1)-1)</f>
        <v/>
      </c>
    </row>
    <row r="45" spans="1:13" ht="31.5" customHeight="1" x14ac:dyDescent="0.2">
      <c r="A45" s="34">
        <v>41</v>
      </c>
      <c r="B45" s="32" t="s">
        <v>43</v>
      </c>
      <c r="C45" s="32">
        <v>5</v>
      </c>
      <c r="D45" s="80">
        <f>INDEX('4k - 1. závod'!$A:$BA,$C45+5,INDEX('4k - Základní list'!$B:$B,MATCH($B45,'4k - Základní list'!$A:$A,0),1))</f>
        <v>0</v>
      </c>
      <c r="E45" s="35" t="str">
        <f>INDEX('4k - 1. závod'!$A:$BA,$C45+5,INDEX('4k - Základní list'!$B:$B,MATCH($B45,'4k - Základní list'!$A:$A,0),1)+3)</f>
        <v/>
      </c>
      <c r="F45" s="62" t="str">
        <f>INDEX('4k - 1. závod'!$A:$BA,$C45+5,INDEX('4k - Základní list'!$B:$B,MATCH($B45,'4k - Základní list'!$A:$A,0),1)-2)</f>
        <v/>
      </c>
      <c r="G45" s="138" t="str">
        <f>INDEX('4k - 1. závod'!$A:$BA,$C45+5,INDEX('4k - Základní list'!$B:$B,MATCH($B45,'4k - Základní list'!$A:$A,0),1)-1)</f>
        <v/>
      </c>
      <c r="H45" s="32" t="s">
        <v>43</v>
      </c>
      <c r="I45" s="32">
        <v>5</v>
      </c>
      <c r="J45" s="80">
        <f>INDEX('4k - 2. závod'!$A:$BA,$I45+5,INDEX('4k - Základní list'!$B:$B,MATCH($H45,'4k - Základní list'!$A:$A,0),1))</f>
        <v>0</v>
      </c>
      <c r="K45" s="35" t="str">
        <f>INDEX('4k - 2. závod'!$A:$BA,$I45+5,INDEX('4k - Základní list'!$B:$B,MATCH($H45,'4k - Základní list'!$A:$A,0),1)+3)</f>
        <v/>
      </c>
      <c r="L45" s="62" t="str">
        <f>INDEX('4k - 2. závod'!$A:$BA,$I45+5,INDEX('4k - Základní list'!$B:$B,MATCH($H45,'4k - Základní list'!$A:$A,0),1)-2)</f>
        <v/>
      </c>
      <c r="M45" s="138" t="str">
        <f>INDEX('4k - 2. závod'!$A:$BA,$I45+5,INDEX('4k - Základní list'!$B:$B,MATCH($H45,'4k - Základní list'!$A:$A,0),1)-1)</f>
        <v/>
      </c>
    </row>
    <row r="46" spans="1:13" ht="31.5" customHeight="1" x14ac:dyDescent="0.2">
      <c r="A46" s="34">
        <v>42</v>
      </c>
      <c r="B46" s="32" t="s">
        <v>43</v>
      </c>
      <c r="C46" s="32">
        <v>6</v>
      </c>
      <c r="D46" s="80">
        <f>INDEX('4k - 1. závod'!$A:$BA,$C46+5,INDEX('4k - Základní list'!$B:$B,MATCH($B46,'4k - Základní list'!$A:$A,0),1))</f>
        <v>0</v>
      </c>
      <c r="E46" s="35" t="str">
        <f>INDEX('4k - 1. závod'!$A:$BA,$C46+5,INDEX('4k - Základní list'!$B:$B,MATCH($B46,'4k - Základní list'!$A:$A,0),1)+3)</f>
        <v/>
      </c>
      <c r="F46" s="62" t="str">
        <f>INDEX('4k - 1. závod'!$A:$BA,$C46+5,INDEX('4k - Základní list'!$B:$B,MATCH($B46,'4k - Základní list'!$A:$A,0),1)-2)</f>
        <v/>
      </c>
      <c r="G46" s="138" t="str">
        <f>INDEX('4k - 1. závod'!$A:$BA,$C46+5,INDEX('4k - Základní list'!$B:$B,MATCH($B46,'4k - Základní list'!$A:$A,0),1)-1)</f>
        <v/>
      </c>
      <c r="H46" s="32" t="s">
        <v>43</v>
      </c>
      <c r="I46" s="32">
        <v>6</v>
      </c>
      <c r="J46" s="80">
        <f>INDEX('4k - 2. závod'!$A:$BA,$I46+5,INDEX('4k - Základní list'!$B:$B,MATCH($H46,'4k - Základní list'!$A:$A,0),1))</f>
        <v>0</v>
      </c>
      <c r="K46" s="35" t="str">
        <f>INDEX('4k - 2. závod'!$A:$BA,$I46+5,INDEX('4k - Základní list'!$B:$B,MATCH($H46,'4k - Základní list'!$A:$A,0),1)+3)</f>
        <v/>
      </c>
      <c r="L46" s="62" t="str">
        <f>INDEX('4k - 2. závod'!$A:$BA,$I46+5,INDEX('4k - Základní list'!$B:$B,MATCH($H46,'4k - Základní list'!$A:$A,0),1)-2)</f>
        <v/>
      </c>
      <c r="M46" s="138" t="str">
        <f>INDEX('4k - 2. závod'!$A:$BA,$I46+5,INDEX('4k - Základní list'!$B:$B,MATCH($H46,'4k - Základní list'!$A:$A,0),1)-1)</f>
        <v/>
      </c>
    </row>
    <row r="47" spans="1:13" ht="31.5" customHeight="1" x14ac:dyDescent="0.2">
      <c r="A47" s="34">
        <v>43</v>
      </c>
      <c r="B47" s="32" t="s">
        <v>43</v>
      </c>
      <c r="C47" s="32">
        <v>7</v>
      </c>
      <c r="D47" s="80">
        <f>INDEX('4k - 1. závod'!$A:$BA,$C47+5,INDEX('4k - Základní list'!$B:$B,MATCH($B47,'4k - Základní list'!$A:$A,0),1))</f>
        <v>0</v>
      </c>
      <c r="E47" s="35" t="str">
        <f>INDEX('4k - 1. závod'!$A:$BA,$C47+5,INDEX('4k - Základní list'!$B:$B,MATCH($B47,'4k - Základní list'!$A:$A,0),1)+3)</f>
        <v/>
      </c>
      <c r="F47" s="62" t="str">
        <f>INDEX('4k - 1. závod'!$A:$BA,$C47+5,INDEX('4k - Základní list'!$B:$B,MATCH($B47,'4k - Základní list'!$A:$A,0),1)-2)</f>
        <v/>
      </c>
      <c r="G47" s="138" t="str">
        <f>INDEX('4k - 1. závod'!$A:$BA,$C47+5,INDEX('4k - Základní list'!$B:$B,MATCH($B47,'4k - Základní list'!$A:$A,0),1)-1)</f>
        <v/>
      </c>
      <c r="H47" s="32" t="s">
        <v>43</v>
      </c>
      <c r="I47" s="32">
        <v>7</v>
      </c>
      <c r="J47" s="80">
        <f>INDEX('4k - 2. závod'!$A:$BA,$I47+5,INDEX('4k - Základní list'!$B:$B,MATCH($H47,'4k - Základní list'!$A:$A,0),1))</f>
        <v>0</v>
      </c>
      <c r="K47" s="35" t="str">
        <f>INDEX('4k - 2. závod'!$A:$BA,$I47+5,INDEX('4k - Základní list'!$B:$B,MATCH($H47,'4k - Základní list'!$A:$A,0),1)+3)</f>
        <v/>
      </c>
      <c r="L47" s="62" t="str">
        <f>INDEX('4k - 2. závod'!$A:$BA,$I47+5,INDEX('4k - Základní list'!$B:$B,MATCH($H47,'4k - Základní list'!$A:$A,0),1)-2)</f>
        <v/>
      </c>
      <c r="M47" s="138" t="str">
        <f>INDEX('4k - 2. závod'!$A:$BA,$I47+5,INDEX('4k - Základní list'!$B:$B,MATCH($H47,'4k - Základní list'!$A:$A,0),1)-1)</f>
        <v/>
      </c>
    </row>
    <row r="48" spans="1:13" ht="31.5" customHeight="1" x14ac:dyDescent="0.2">
      <c r="A48" s="34">
        <v>44</v>
      </c>
      <c r="B48" s="32" t="s">
        <v>43</v>
      </c>
      <c r="C48" s="32">
        <v>8</v>
      </c>
      <c r="D48" s="80">
        <f>INDEX('4k - 1. závod'!$A:$BA,$C48+5,INDEX('4k - Základní list'!$B:$B,MATCH($B48,'4k - Základní list'!$A:$A,0),1))</f>
        <v>0</v>
      </c>
      <c r="E48" s="35" t="str">
        <f>INDEX('4k - 1. závod'!$A:$BA,$C48+5,INDEX('4k - Základní list'!$B:$B,MATCH($B48,'4k - Základní list'!$A:$A,0),1)+3)</f>
        <v/>
      </c>
      <c r="F48" s="62" t="str">
        <f>INDEX('4k - 1. závod'!$A:$BA,$C48+5,INDEX('4k - Základní list'!$B:$B,MATCH($B48,'4k - Základní list'!$A:$A,0),1)-2)</f>
        <v/>
      </c>
      <c r="G48" s="138" t="str">
        <f>INDEX('4k - 1. závod'!$A:$BA,$C48+5,INDEX('4k - Základní list'!$B:$B,MATCH($B48,'4k - Základní list'!$A:$A,0),1)-1)</f>
        <v/>
      </c>
      <c r="H48" s="32" t="s">
        <v>43</v>
      </c>
      <c r="I48" s="32">
        <v>8</v>
      </c>
      <c r="J48" s="80">
        <f>INDEX('4k - 2. závod'!$A:$BA,$I48+5,INDEX('4k - Základní list'!$B:$B,MATCH($H48,'4k - Základní list'!$A:$A,0),1))</f>
        <v>0</v>
      </c>
      <c r="K48" s="35" t="str">
        <f>INDEX('4k - 2. závod'!$A:$BA,$I48+5,INDEX('4k - Základní list'!$B:$B,MATCH($H48,'4k - Základní list'!$A:$A,0),1)+3)</f>
        <v/>
      </c>
      <c r="L48" s="62" t="str">
        <f>INDEX('4k - 2. závod'!$A:$BA,$I48+5,INDEX('4k - Základní list'!$B:$B,MATCH($H48,'4k - Základní list'!$A:$A,0),1)-2)</f>
        <v/>
      </c>
      <c r="M48" s="138" t="str">
        <f>INDEX('4k - 2. závod'!$A:$BA,$I48+5,INDEX('4k - Základní list'!$B:$B,MATCH($H48,'4k - Základní list'!$A:$A,0),1)-1)</f>
        <v/>
      </c>
    </row>
    <row r="49" spans="1:13" ht="31.5" customHeight="1" x14ac:dyDescent="0.2">
      <c r="A49" s="34">
        <v>45</v>
      </c>
      <c r="B49" s="32" t="s">
        <v>43</v>
      </c>
      <c r="C49" s="32">
        <v>9</v>
      </c>
      <c r="D49" s="80">
        <f>INDEX('4k - 1. závod'!$A:$BA,$C49+5,INDEX('4k - Základní list'!$B:$B,MATCH($B49,'4k - Základní list'!$A:$A,0),1))</f>
        <v>0</v>
      </c>
      <c r="E49" s="35" t="str">
        <f>INDEX('4k - 1. závod'!$A:$BA,$C49+5,INDEX('4k - Základní list'!$B:$B,MATCH($B49,'4k - Základní list'!$A:$A,0),1)+3)</f>
        <v/>
      </c>
      <c r="F49" s="62" t="str">
        <f>INDEX('4k - 1. závod'!$A:$BA,$C49+5,INDEX('4k - Základní list'!$B:$B,MATCH($B49,'4k - Základní list'!$A:$A,0),1)-2)</f>
        <v/>
      </c>
      <c r="G49" s="138" t="str">
        <f>INDEX('4k - 1. závod'!$A:$BA,$C49+5,INDEX('4k - Základní list'!$B:$B,MATCH($B49,'4k - Základní list'!$A:$A,0),1)-1)</f>
        <v/>
      </c>
      <c r="H49" s="32" t="s">
        <v>43</v>
      </c>
      <c r="I49" s="32">
        <v>9</v>
      </c>
      <c r="J49" s="80">
        <f>INDEX('4k - 2. závod'!$A:$BA,$I49+5,INDEX('4k - Základní list'!$B:$B,MATCH($H49,'4k - Základní list'!$A:$A,0),1))</f>
        <v>0</v>
      </c>
      <c r="K49" s="35" t="str">
        <f>INDEX('4k - 2. závod'!$A:$BA,$I49+5,INDEX('4k - Základní list'!$B:$B,MATCH($H49,'4k - Základní list'!$A:$A,0),1)+3)</f>
        <v/>
      </c>
      <c r="L49" s="62" t="str">
        <f>INDEX('4k - 2. závod'!$A:$BA,$I49+5,INDEX('4k - Základní list'!$B:$B,MATCH($H49,'4k - Základní list'!$A:$A,0),1)-2)</f>
        <v/>
      </c>
      <c r="M49" s="138" t="str">
        <f>INDEX('4k - 2. závod'!$A:$BA,$I49+5,INDEX('4k - Základní list'!$B:$B,MATCH($H49,'4k - Základní list'!$A:$A,0),1)-1)</f>
        <v/>
      </c>
    </row>
    <row r="50" spans="1:13" ht="31.5" customHeight="1" x14ac:dyDescent="0.2">
      <c r="A50" s="34">
        <v>46</v>
      </c>
      <c r="B50" s="32" t="s">
        <v>43</v>
      </c>
      <c r="C50" s="32">
        <v>10</v>
      </c>
      <c r="D50" s="80">
        <f>INDEX('4k - 1. závod'!$A:$BA,$C50+5,INDEX('4k - Základní list'!$B:$B,MATCH($B50,'4k - Základní list'!$A:$A,0),1))</f>
        <v>0</v>
      </c>
      <c r="E50" s="35" t="str">
        <f>INDEX('4k - 1. závod'!$A:$BA,$C50+5,INDEX('4k - Základní list'!$B:$B,MATCH($B50,'4k - Základní list'!$A:$A,0),1)+3)</f>
        <v/>
      </c>
      <c r="F50" s="62" t="str">
        <f>INDEX('4k - 1. závod'!$A:$BA,$C50+5,INDEX('4k - Základní list'!$B:$B,MATCH($B50,'4k - Základní list'!$A:$A,0),1)-2)</f>
        <v/>
      </c>
      <c r="G50" s="138" t="str">
        <f>INDEX('4k - 1. závod'!$A:$BA,$C50+5,INDEX('4k - Základní list'!$B:$B,MATCH($B50,'4k - Základní list'!$A:$A,0),1)-1)</f>
        <v/>
      </c>
      <c r="H50" s="32" t="s">
        <v>43</v>
      </c>
      <c r="I50" s="32">
        <v>10</v>
      </c>
      <c r="J50" s="80">
        <f>INDEX('4k - 2. závod'!$A:$BA,$I50+5,INDEX('4k - Základní list'!$B:$B,MATCH($H50,'4k - Základní list'!$A:$A,0),1))</f>
        <v>0</v>
      </c>
      <c r="K50" s="35" t="str">
        <f>INDEX('4k - 2. závod'!$A:$BA,$I50+5,INDEX('4k - Základní list'!$B:$B,MATCH($H50,'4k - Základní list'!$A:$A,0),1)+3)</f>
        <v/>
      </c>
      <c r="L50" s="62" t="str">
        <f>INDEX('4k - 2. závod'!$A:$BA,$I50+5,INDEX('4k - Základní list'!$B:$B,MATCH($H50,'4k - Základní list'!$A:$A,0),1)-2)</f>
        <v/>
      </c>
      <c r="M50" s="138" t="str">
        <f>INDEX('4k - 2. závod'!$A:$BA,$I50+5,INDEX('4k - Základní list'!$B:$B,MATCH($H50,'4k - Základní list'!$A:$A,0),1)-1)</f>
        <v/>
      </c>
    </row>
    <row r="51" spans="1:13" ht="31.5" customHeight="1" x14ac:dyDescent="0.2">
      <c r="A51" s="34">
        <v>47</v>
      </c>
      <c r="B51" s="32" t="s">
        <v>43</v>
      </c>
      <c r="C51" s="32">
        <v>11</v>
      </c>
      <c r="D51" s="80">
        <f>INDEX('4k - 1. závod'!$A:$BA,$C51+5,INDEX('4k - Základní list'!$B:$B,MATCH($B51,'4k - Základní list'!$A:$A,0),1))</f>
        <v>0</v>
      </c>
      <c r="E51" s="35" t="str">
        <f>INDEX('4k - 1. závod'!$A:$BA,$C51+5,INDEX('4k - Základní list'!$B:$B,MATCH($B51,'4k - Základní list'!$A:$A,0),1)+3)</f>
        <v/>
      </c>
      <c r="F51" s="62" t="str">
        <f>INDEX('4k - 1. závod'!$A:$BA,$C51+5,INDEX('4k - Základní list'!$B:$B,MATCH($B51,'4k - Základní list'!$A:$A,0),1)-2)</f>
        <v/>
      </c>
      <c r="G51" s="138" t="str">
        <f>INDEX('4k - 1. závod'!$A:$BA,$C51+5,INDEX('4k - Základní list'!$B:$B,MATCH($B51,'4k - Základní list'!$A:$A,0),1)-1)</f>
        <v/>
      </c>
      <c r="H51" s="32" t="s">
        <v>43</v>
      </c>
      <c r="I51" s="32">
        <v>11</v>
      </c>
      <c r="J51" s="80">
        <f>INDEX('4k - 2. závod'!$A:$BA,$I51+5,INDEX('4k - Základní list'!$B:$B,MATCH($H51,'4k - Základní list'!$A:$A,0),1))</f>
        <v>0</v>
      </c>
      <c r="K51" s="35" t="str">
        <f>INDEX('4k - 2. závod'!$A:$BA,$I51+5,INDEX('4k - Základní list'!$B:$B,MATCH($H51,'4k - Základní list'!$A:$A,0),1)+3)</f>
        <v/>
      </c>
      <c r="L51" s="62" t="str">
        <f>INDEX('4k - 2. závod'!$A:$BA,$I51+5,INDEX('4k - Základní list'!$B:$B,MATCH($H51,'4k - Základní list'!$A:$A,0),1)-2)</f>
        <v/>
      </c>
      <c r="M51" s="138" t="str">
        <f>INDEX('4k - 2. závod'!$A:$BA,$I51+5,INDEX('4k - Základní list'!$B:$B,MATCH($H51,'4k - Základní list'!$A:$A,0),1)-1)</f>
        <v/>
      </c>
    </row>
    <row r="52" spans="1:13" ht="31.5" customHeight="1" x14ac:dyDescent="0.2">
      <c r="A52" s="34">
        <v>48</v>
      </c>
      <c r="B52" s="32" t="s">
        <v>43</v>
      </c>
      <c r="C52" s="32">
        <v>12</v>
      </c>
      <c r="D52" s="80">
        <f>INDEX('4k - 1. závod'!$A:$BA,$C52+5,INDEX('4k - Základní list'!$B:$B,MATCH($B52,'4k - Základní list'!$A:$A,0),1))</f>
        <v>0</v>
      </c>
      <c r="E52" s="35" t="str">
        <f>INDEX('4k - 1. závod'!$A:$BA,$C52+5,INDEX('4k - Základní list'!$B:$B,MATCH($B52,'4k - Základní list'!$A:$A,0),1)+3)</f>
        <v/>
      </c>
      <c r="F52" s="62" t="str">
        <f>INDEX('4k - 1. závod'!$A:$BA,$C52+5,INDEX('4k - Základní list'!$B:$B,MATCH($B52,'4k - Základní list'!$A:$A,0),1)-2)</f>
        <v/>
      </c>
      <c r="G52" s="138" t="str">
        <f>INDEX('4k - 1. závod'!$A:$BA,$C52+5,INDEX('4k - Základní list'!$B:$B,MATCH($B52,'4k - Základní list'!$A:$A,0),1)-1)</f>
        <v/>
      </c>
      <c r="H52" s="32" t="s">
        <v>43</v>
      </c>
      <c r="I52" s="32">
        <v>12</v>
      </c>
      <c r="J52" s="80">
        <f>INDEX('4k - 2. závod'!$A:$BA,$I52+5,INDEX('4k - Základní list'!$B:$B,MATCH($H52,'4k - Základní list'!$A:$A,0),1))</f>
        <v>0</v>
      </c>
      <c r="K52" s="35" t="str">
        <f>INDEX('4k - 2. závod'!$A:$BA,$I52+5,INDEX('4k - Základní list'!$B:$B,MATCH($H52,'4k - Základní list'!$A:$A,0),1)+3)</f>
        <v/>
      </c>
      <c r="L52" s="62" t="str">
        <f>INDEX('4k - 2. závod'!$A:$BA,$I52+5,INDEX('4k - Základní list'!$B:$B,MATCH($H52,'4k - Základní list'!$A:$A,0),1)-2)</f>
        <v/>
      </c>
      <c r="M52" s="138" t="str">
        <f>INDEX('4k - 2. závod'!$A:$BA,$I52+5,INDEX('4k - Základní list'!$B:$B,MATCH($H52,'4k - Základní list'!$A:$A,0),1)-1)</f>
        <v/>
      </c>
    </row>
    <row r="53" spans="1:13" x14ac:dyDescent="0.2">
      <c r="B53" s="31"/>
      <c r="C53" s="31"/>
      <c r="H53" s="31"/>
      <c r="I53" s="31"/>
    </row>
    <row r="54" spans="1:13" x14ac:dyDescent="0.2">
      <c r="B54" s="31"/>
      <c r="C54" s="31"/>
      <c r="H54" s="31"/>
      <c r="I54" s="31"/>
    </row>
    <row r="55" spans="1:13" x14ac:dyDescent="0.2">
      <c r="B55" s="31"/>
      <c r="C55" s="31"/>
      <c r="H55" s="31"/>
      <c r="I55" s="31"/>
    </row>
    <row r="56" spans="1:13" x14ac:dyDescent="0.2">
      <c r="B56" s="31"/>
      <c r="C56" s="31"/>
      <c r="H56" s="31"/>
      <c r="I56" s="31"/>
    </row>
    <row r="57" spans="1:13" x14ac:dyDescent="0.2">
      <c r="B57" s="31"/>
      <c r="C57" s="31"/>
      <c r="H57" s="31"/>
      <c r="I57" s="31"/>
    </row>
    <row r="58" spans="1:13" x14ac:dyDescent="0.2">
      <c r="B58" s="31"/>
      <c r="C58" s="31"/>
      <c r="H58" s="31"/>
      <c r="I58" s="31"/>
    </row>
    <row r="59" spans="1:13" x14ac:dyDescent="0.2">
      <c r="B59" s="31"/>
      <c r="C59" s="31"/>
      <c r="H59" s="31"/>
      <c r="I59" s="31"/>
    </row>
    <row r="60" spans="1:13" x14ac:dyDescent="0.2">
      <c r="B60" s="31"/>
      <c r="C60" s="31"/>
      <c r="H60" s="31"/>
      <c r="I60" s="31"/>
    </row>
    <row r="61" spans="1:13" x14ac:dyDescent="0.2">
      <c r="B61" s="31"/>
      <c r="C61" s="31"/>
      <c r="H61" s="31"/>
      <c r="I61" s="31"/>
    </row>
    <row r="62" spans="1:13" x14ac:dyDescent="0.2">
      <c r="B62" s="31"/>
      <c r="C62" s="31"/>
      <c r="H62" s="31"/>
      <c r="I62" s="31"/>
    </row>
    <row r="63" spans="1:13" x14ac:dyDescent="0.2">
      <c r="B63" s="31"/>
      <c r="C63" s="31"/>
    </row>
    <row r="64" spans="1:13" x14ac:dyDescent="0.2">
      <c r="B64" s="31"/>
      <c r="C64" s="31"/>
    </row>
    <row r="65" spans="2:3" x14ac:dyDescent="0.2">
      <c r="B65" s="31"/>
      <c r="C65" s="31"/>
    </row>
    <row r="66" spans="2:3" x14ac:dyDescent="0.2">
      <c r="B66" s="31"/>
      <c r="C66" s="31"/>
    </row>
    <row r="67" spans="2:3" x14ac:dyDescent="0.2">
      <c r="B67" s="31"/>
      <c r="C67" s="31"/>
    </row>
    <row r="68" spans="2:3" x14ac:dyDescent="0.2">
      <c r="B68" s="31"/>
      <c r="C68" s="31"/>
    </row>
    <row r="69" spans="2:3" x14ac:dyDescent="0.2">
      <c r="B69" s="31"/>
      <c r="C69" s="31"/>
    </row>
    <row r="70" spans="2:3" x14ac:dyDescent="0.2">
      <c r="B70" s="31"/>
      <c r="C70" s="31"/>
    </row>
    <row r="71" spans="2:3" x14ac:dyDescent="0.2">
      <c r="B71" s="31"/>
      <c r="C71" s="31"/>
    </row>
    <row r="72" spans="2:3" x14ac:dyDescent="0.2">
      <c r="B72" s="31"/>
      <c r="C72" s="31"/>
    </row>
    <row r="73" spans="2:3" x14ac:dyDescent="0.2">
      <c r="B73" s="31"/>
      <c r="C73" s="31"/>
    </row>
  </sheetData>
  <sheetProtection sheet="1" objects="1" scenarios="1"/>
  <autoFilter ref="B4:M52"/>
  <mergeCells count="5">
    <mergeCell ref="A1:AH1"/>
    <mergeCell ref="A2:AH2"/>
    <mergeCell ref="A3:A4"/>
    <mergeCell ref="B3:G3"/>
    <mergeCell ref="H3:M3"/>
  </mergeCells>
  <printOptions horizontalCentered="1"/>
  <pageMargins left="0.19685039370078741" right="0.19685039370078741" top="0.39370078740157483" bottom="0.43307086614173229" header="0.27559055118110237" footer="0.27559055118110237"/>
  <pageSetup paperSize="9" scale="43" orientation="portrait" horizontalDpi="4294967293" verticalDpi="4294967293" r:id="rId1"/>
  <headerFooter alignWithMargins="0">
    <oddHeader>&amp;C&amp;"Arial CE,Tučné"&amp;16&amp;A</oddHeader>
    <oddFooter>&amp;CStránka &amp;P z &amp;N&amp;R&amp;F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">
    <pageSetUpPr fitToPage="1"/>
  </sheetPr>
  <dimension ref="A1:AD15"/>
  <sheetViews>
    <sheetView tabSelected="1" view="pageBreakPreview" zoomScaleNormal="100" zoomScaleSheetLayoutView="100" workbookViewId="0">
      <pane xSplit="2" ySplit="3" topLeftCell="C4" activePane="bottomRight" state="frozen"/>
      <selection activeCell="E2" sqref="E2:H2"/>
      <selection pane="topRight" activeCell="E2" sqref="E2:H2"/>
      <selection pane="bottomLeft" activeCell="E2" sqref="E2:H2"/>
      <selection pane="bottomRight" activeCell="X19" sqref="X19"/>
    </sheetView>
  </sheetViews>
  <sheetFormatPr defaultColWidth="9.140625" defaultRowHeight="12.75" outlineLevelCol="1" x14ac:dyDescent="0.2"/>
  <cols>
    <col min="1" max="1" width="4.28515625" style="152" customWidth="1" outlineLevel="1"/>
    <col min="2" max="2" width="41.28515625" style="152" bestFit="1" customWidth="1"/>
    <col min="3" max="3" width="7" style="152" bestFit="1" customWidth="1"/>
    <col min="4" max="4" width="5.7109375" style="152" bestFit="1" customWidth="1"/>
    <col min="5" max="5" width="5.28515625" style="152" bestFit="1" customWidth="1"/>
    <col min="6" max="6" width="7" style="152" bestFit="1" customWidth="1"/>
    <col min="7" max="7" width="5.7109375" style="152" bestFit="1" customWidth="1"/>
    <col min="8" max="8" width="5.28515625" style="152" bestFit="1" customWidth="1"/>
    <col min="9" max="9" width="6" style="152" bestFit="1" customWidth="1"/>
    <col min="10" max="10" width="5.5703125" style="152" bestFit="1" customWidth="1"/>
    <col min="11" max="11" width="5.140625" style="152" bestFit="1" customWidth="1"/>
    <col min="12" max="12" width="6" style="152" bestFit="1" customWidth="1"/>
    <col min="13" max="13" width="5.5703125" style="152" bestFit="1" customWidth="1"/>
    <col min="14" max="14" width="5.140625" style="152" bestFit="1" customWidth="1"/>
    <col min="15" max="15" width="6" style="152" customWidth="1"/>
    <col min="16" max="16" width="5.5703125" style="152" customWidth="1"/>
    <col min="17" max="17" width="5.140625" style="152" customWidth="1"/>
    <col min="18" max="18" width="6.42578125" style="152" customWidth="1"/>
    <col min="19" max="19" width="5.5703125" style="152" customWidth="1"/>
    <col min="20" max="20" width="5.140625" style="152" customWidth="1"/>
    <col min="21" max="21" width="6.42578125" style="152" customWidth="1"/>
    <col min="22" max="22" width="5.5703125" style="152" customWidth="1"/>
    <col min="23" max="23" width="5.140625" style="152" customWidth="1"/>
    <col min="24" max="24" width="6" style="152" customWidth="1"/>
    <col min="25" max="25" width="5.5703125" style="152" customWidth="1"/>
    <col min="26" max="26" width="5.140625" style="152" customWidth="1"/>
    <col min="27" max="27" width="7.7109375" style="152" customWidth="1"/>
    <col min="28" max="28" width="6.5703125" style="152" customWidth="1"/>
    <col min="29" max="29" width="5.28515625" style="152" bestFit="1" customWidth="1"/>
    <col min="30" max="30" width="8.140625" style="152" hidden="1" customWidth="1"/>
    <col min="31" max="16384" width="9.140625" style="152"/>
  </cols>
  <sheetData>
    <row r="1" spans="1:30" x14ac:dyDescent="0.2">
      <c r="A1" s="404" t="s">
        <v>49</v>
      </c>
      <c r="B1" s="404" t="s">
        <v>48</v>
      </c>
      <c r="C1" s="403" t="s">
        <v>97</v>
      </c>
      <c r="D1" s="403"/>
      <c r="E1" s="403"/>
      <c r="F1" s="403"/>
      <c r="G1" s="403"/>
      <c r="H1" s="403"/>
      <c r="I1" s="403" t="s">
        <v>98</v>
      </c>
      <c r="J1" s="403"/>
      <c r="K1" s="403"/>
      <c r="L1" s="403"/>
      <c r="M1" s="403"/>
      <c r="N1" s="403"/>
      <c r="O1" s="403" t="s">
        <v>99</v>
      </c>
      <c r="P1" s="403"/>
      <c r="Q1" s="403"/>
      <c r="R1" s="403"/>
      <c r="S1" s="403"/>
      <c r="T1" s="403"/>
      <c r="U1" s="403" t="s">
        <v>100</v>
      </c>
      <c r="V1" s="403"/>
      <c r="W1" s="403"/>
      <c r="X1" s="403"/>
      <c r="Y1" s="403"/>
      <c r="Z1" s="403"/>
      <c r="AA1" s="402" t="s">
        <v>64</v>
      </c>
      <c r="AB1" s="402"/>
      <c r="AC1" s="402"/>
    </row>
    <row r="2" spans="1:30" ht="27.75" customHeight="1" x14ac:dyDescent="0.2">
      <c r="A2" s="405"/>
      <c r="B2" s="405"/>
      <c r="C2" s="403" t="s">
        <v>54</v>
      </c>
      <c r="D2" s="403"/>
      <c r="E2" s="403"/>
      <c r="F2" s="403" t="s">
        <v>55</v>
      </c>
      <c r="G2" s="403"/>
      <c r="H2" s="403"/>
      <c r="I2" s="403" t="s">
        <v>54</v>
      </c>
      <c r="J2" s="403"/>
      <c r="K2" s="403"/>
      <c r="L2" s="403" t="s">
        <v>55</v>
      </c>
      <c r="M2" s="403"/>
      <c r="N2" s="403"/>
      <c r="O2" s="403" t="s">
        <v>54</v>
      </c>
      <c r="P2" s="403"/>
      <c r="Q2" s="403"/>
      <c r="R2" s="403" t="s">
        <v>55</v>
      </c>
      <c r="S2" s="403"/>
      <c r="T2" s="403"/>
      <c r="U2" s="403" t="s">
        <v>54</v>
      </c>
      <c r="V2" s="403"/>
      <c r="W2" s="403"/>
      <c r="X2" s="403" t="s">
        <v>55</v>
      </c>
      <c r="Y2" s="403"/>
      <c r="Z2" s="403"/>
      <c r="AA2" s="402"/>
      <c r="AB2" s="402"/>
      <c r="AC2" s="402"/>
    </row>
    <row r="3" spans="1:30" ht="15.75" x14ac:dyDescent="0.2">
      <c r="A3" s="406"/>
      <c r="B3" s="406"/>
      <c r="C3" s="153" t="s">
        <v>1</v>
      </c>
      <c r="D3" s="153" t="s">
        <v>3</v>
      </c>
      <c r="E3" s="154" t="s">
        <v>2</v>
      </c>
      <c r="F3" s="153" t="s">
        <v>1</v>
      </c>
      <c r="G3" s="153" t="s">
        <v>3</v>
      </c>
      <c r="H3" s="154" t="s">
        <v>2</v>
      </c>
      <c r="I3" s="153" t="s">
        <v>1</v>
      </c>
      <c r="J3" s="153" t="s">
        <v>3</v>
      </c>
      <c r="K3" s="154" t="s">
        <v>2</v>
      </c>
      <c r="L3" s="153" t="s">
        <v>1</v>
      </c>
      <c r="M3" s="153" t="s">
        <v>3</v>
      </c>
      <c r="N3" s="154" t="s">
        <v>2</v>
      </c>
      <c r="O3" s="153" t="s">
        <v>1</v>
      </c>
      <c r="P3" s="153" t="s">
        <v>3</v>
      </c>
      <c r="Q3" s="154" t="s">
        <v>2</v>
      </c>
      <c r="R3" s="153" t="s">
        <v>1</v>
      </c>
      <c r="S3" s="153" t="s">
        <v>3</v>
      </c>
      <c r="T3" s="154" t="s">
        <v>2</v>
      </c>
      <c r="U3" s="153" t="s">
        <v>1</v>
      </c>
      <c r="V3" s="153" t="s">
        <v>3</v>
      </c>
      <c r="W3" s="154" t="s">
        <v>2</v>
      </c>
      <c r="X3" s="153" t="s">
        <v>1</v>
      </c>
      <c r="Y3" s="153" t="s">
        <v>3</v>
      </c>
      <c r="Z3" s="154" t="s">
        <v>2</v>
      </c>
      <c r="AA3" s="153" t="s">
        <v>1</v>
      </c>
      <c r="AB3" s="153" t="s">
        <v>3</v>
      </c>
      <c r="AC3" s="154" t="s">
        <v>2</v>
      </c>
    </row>
    <row r="4" spans="1:30" ht="25.5" customHeight="1" x14ac:dyDescent="0.2">
      <c r="A4" s="179" t="s">
        <v>85</v>
      </c>
      <c r="B4" s="156" t="str">
        <f>Soupisky!$M6</f>
        <v>MRS Cortina Sensas</v>
      </c>
      <c r="C4" s="157">
        <f ca="1">IF($B4&lt;&gt;"", INDEX('1k - Výsledková listina'!$B:$T,MATCH($B4,'1k - Výsledková listina'!$B:$B,0),8), "")</f>
        <v>47070</v>
      </c>
      <c r="D4" s="158">
        <f ca="1">IF($B4&lt;&gt;"", INDEX('1k - Výsledková listina'!$B:$T,MATCH($B4,'1k - Výsledková listina'!$B:$B,0),9), "")</f>
        <v>16</v>
      </c>
      <c r="E4" s="156">
        <f ca="1">IF($B4&lt;&gt;"", INDEX('1k - Výsledková listina'!$B:$T,MATCH($B4,'1k - Výsledková listina'!$B:$B,0),10), "")</f>
        <v>2</v>
      </c>
      <c r="F4" s="157">
        <f ca="1">IF($B4&lt;&gt;"", INDEX('1k - Výsledková listina'!$B:$T,MATCH($B4,'1k - Výsledková listina'!$B:$B,0),17), "")</f>
        <v>22080</v>
      </c>
      <c r="G4" s="156">
        <f ca="1">IF($B4&lt;&gt;"", INDEX('1k - Výsledková listina'!$B:$T,MATCH($B4,'1k - Výsledková listina'!$B:$B,0),18), "")</f>
        <v>16</v>
      </c>
      <c r="H4" s="156">
        <f ca="1">IF($B4&lt;&gt;"", INDEX('1k - Výsledková listina'!$B:$T,MATCH($B4,'1k - Výsledková listina'!$B:$B,0),19), "")</f>
        <v>2</v>
      </c>
      <c r="I4" s="157" t="str">
        <f ca="1">IF($B4&lt;&gt;"", INDEX('2k - Výsledková listina'!$B:$T,MATCH($B4,'2k - Výsledková listina'!$B:$B,0),8), "")</f>
        <v/>
      </c>
      <c r="J4" s="158" t="str">
        <f ca="1">IF($B4&lt;&gt;"", INDEX('2k - Výsledková listina'!$B:$T,MATCH($B4,'2k - Výsledková listina'!$B:$B,0),9), "")</f>
        <v/>
      </c>
      <c r="K4" s="156" t="str">
        <f ca="1">IF($B4&lt;&gt;"", INDEX('2k - Výsledková listina'!$B:$T,MATCH($B4,'2k - Výsledková listina'!$B:$B,0),10), "")</f>
        <v/>
      </c>
      <c r="L4" s="157" t="str">
        <f ca="1">IF($B4&lt;&gt;"", INDEX('2k - Výsledková listina'!$B:$T,MATCH($B4,'2k - Výsledková listina'!$B:$B,0),17), "")</f>
        <v/>
      </c>
      <c r="M4" s="156" t="str">
        <f ca="1">IF($B4&lt;&gt;"", INDEX('2k - Výsledková listina'!$B:$T,MATCH($B4,'2k - Výsledková listina'!$B:$B,0),18), "")</f>
        <v/>
      </c>
      <c r="N4" s="156" t="str">
        <f ca="1">IF($B4&lt;&gt;"", INDEX('2k - Výsledková listina'!$B:$T,MATCH($B4,'2k - Výsledková listina'!$B:$B,0),19), "")</f>
        <v/>
      </c>
      <c r="O4" s="157" t="str">
        <f ca="1">IF($B4&lt;&gt;"", INDEX('3k - Výsledková listina'!$B:$T,MATCH($B4,'3k - Výsledková listina'!$B:$B,0),8), "")</f>
        <v/>
      </c>
      <c r="P4" s="158" t="str">
        <f ca="1">IF($B4&lt;&gt;"", INDEX('3k - Výsledková listina'!$B:$T,MATCH($B4,'3k - Výsledková listina'!$B:$B,0),9), "")</f>
        <v/>
      </c>
      <c r="Q4" s="156" t="str">
        <f ca="1">IF($B4&lt;&gt;"", INDEX('3k - Výsledková listina'!$B:$T,MATCH($B4,'3k - Výsledková listina'!$B:$B,0),10), "")</f>
        <v/>
      </c>
      <c r="R4" s="157" t="str">
        <f ca="1">IF($B4&lt;&gt;"", INDEX('3k - Výsledková listina'!$B:$T,MATCH($B4,'3k - Výsledková listina'!$B:$B,0),17), "")</f>
        <v/>
      </c>
      <c r="S4" s="156" t="str">
        <f ca="1">IF($B4&lt;&gt;"", INDEX('3k - Výsledková listina'!$B:$T,MATCH($B4,'3k - Výsledková listina'!$B:$B,0),18), "")</f>
        <v/>
      </c>
      <c r="T4" s="156" t="str">
        <f ca="1">IF($B4&lt;&gt;"", INDEX('3k - Výsledková listina'!$B:$T,MATCH($B4,'3k - Výsledková listina'!$B:$B,0),19), "")</f>
        <v/>
      </c>
      <c r="U4" s="157" t="str">
        <f ca="1">IF($B4&lt;&gt;"", INDEX('4k - Výsledková listina'!$B:$T,MATCH($B4,'4k - Výsledková listina'!$B:$B,0),8), "")</f>
        <v/>
      </c>
      <c r="V4" s="158" t="str">
        <f ca="1">IF($B4&lt;&gt;"", INDEX('4k - Výsledková listina'!$B:$T,MATCH($B4,'4k - Výsledková listina'!$B:$B,0),9), "")</f>
        <v/>
      </c>
      <c r="W4" s="156" t="str">
        <f ca="1">IF($B4&lt;&gt;"", INDEX('4k - Výsledková listina'!$B:$T,MATCH($B4,'4k - Výsledková listina'!$B:$B,0),10), "")</f>
        <v/>
      </c>
      <c r="X4" s="157" t="str">
        <f ca="1">IF($B4&lt;&gt;"", INDEX('4k - Výsledková listina'!$B:$T,MATCH($B4,'4k - Výsledková listina'!$B:$B,0),17), "")</f>
        <v/>
      </c>
      <c r="Y4" s="156" t="str">
        <f ca="1">IF($B4&lt;&gt;"", INDEX('4k - Výsledková listina'!$B:$T,MATCH($B4,'4k - Výsledková listina'!$B:$B,0),18), "")</f>
        <v/>
      </c>
      <c r="Z4" s="156" t="str">
        <f ca="1">IF($B4&lt;&gt;"", INDEX('4k - Výsledková listina'!$B:$T,MATCH($B4,'4k - Výsledková listina'!$B:$B,0),19), "")</f>
        <v/>
      </c>
      <c r="AA4" s="157">
        <f ca="1">IF(SUM(C4,F4,I4,L4,O4,R4,U4,X4)=0, "", SUM(C4,F4,I4,L4,O4,R4,U4,X4))</f>
        <v>69150</v>
      </c>
      <c r="AB4" s="158">
        <f ca="1">IF(SUM(D4,G4,J4,M4,P4,S4,V4,Y4)=0, "", SUM(D4,G4,J4,M4,P4,S4,V4,Y4))</f>
        <v>32</v>
      </c>
      <c r="AC4" s="159">
        <f ca="1">IF(ISNUMBER(RANK(AB4,AB:AB,1)), RANK(AB4,AB:AB,1), "")</f>
        <v>1</v>
      </c>
      <c r="AD4" s="152">
        <f t="shared" ref="AD4:AD15" si="0">IF(AND(B4&lt;&gt;"", B4 &lt;&gt;0), 1, 0)</f>
        <v>1</v>
      </c>
    </row>
    <row r="5" spans="1:30" ht="25.5" customHeight="1" x14ac:dyDescent="0.2">
      <c r="A5" s="179" t="s">
        <v>86</v>
      </c>
      <c r="B5" s="156" t="str">
        <f>Soupisky!$M7</f>
        <v>MO ČRS NOVÉ STRAŠECÍ - MAVER</v>
      </c>
      <c r="C5" s="157">
        <f ca="1">IF($B5&lt;&gt;"", INDEX('1k - Výsledková listina'!$B:$T,MATCH($B5,'1k - Výsledková listina'!$B:$B,0),8), "")</f>
        <v>39310</v>
      </c>
      <c r="D5" s="158">
        <f ca="1">IF($B5&lt;&gt;"", INDEX('1k - Výsledková listina'!$B:$T,MATCH($B5,'1k - Výsledková listina'!$B:$B,0),9), "")</f>
        <v>26</v>
      </c>
      <c r="E5" s="156">
        <f ca="1">IF($B5&lt;&gt;"", INDEX('1k - Výsledková listina'!$B:$T,MATCH($B5,'1k - Výsledková listina'!$B:$B,0),10), "")</f>
        <v>7</v>
      </c>
      <c r="F5" s="157">
        <f ca="1">IF($B5&lt;&gt;"", INDEX('1k - Výsledková listina'!$B:$T,MATCH($B5,'1k - Výsledková listina'!$B:$B,0),17), "")</f>
        <v>29910</v>
      </c>
      <c r="G5" s="156">
        <f ca="1">IF($B5&lt;&gt;"", INDEX('1k - Výsledková listina'!$B:$T,MATCH($B5,'1k - Výsledková listina'!$B:$B,0),18), "")</f>
        <v>12</v>
      </c>
      <c r="H5" s="156">
        <f ca="1">IF($B5&lt;&gt;"", INDEX('1k - Výsledková listina'!$B:$T,MATCH($B5,'1k - Výsledková listina'!$B:$B,0),19), "")</f>
        <v>1</v>
      </c>
      <c r="I5" s="157" t="str">
        <f ca="1">IF($B5&lt;&gt;"", INDEX('2k - Výsledková listina'!$B:$T,MATCH($B5,'2k - Výsledková listina'!$B:$B,0),8), "")</f>
        <v/>
      </c>
      <c r="J5" s="158" t="str">
        <f ca="1">IF($B5&lt;&gt;"", INDEX('2k - Výsledková listina'!$B:$T,MATCH($B5,'2k - Výsledková listina'!$B:$B,0),9), "")</f>
        <v/>
      </c>
      <c r="K5" s="156" t="str">
        <f ca="1">IF($B5&lt;&gt;"", INDEX('2k - Výsledková listina'!$B:$T,MATCH($B5,'2k - Výsledková listina'!$B:$B,0),10), "")</f>
        <v/>
      </c>
      <c r="L5" s="157" t="str">
        <f ca="1">IF($B5&lt;&gt;"", INDEX('2k - Výsledková listina'!$B:$T,MATCH($B5,'2k - Výsledková listina'!$B:$B,0),17), "")</f>
        <v/>
      </c>
      <c r="M5" s="156" t="str">
        <f ca="1">IF($B5&lt;&gt;"", INDEX('2k - Výsledková listina'!$B:$T,MATCH($B5,'2k - Výsledková listina'!$B:$B,0),18), "")</f>
        <v/>
      </c>
      <c r="N5" s="156" t="str">
        <f ca="1">IF($B5&lt;&gt;"", INDEX('2k - Výsledková listina'!$B:$T,MATCH($B5,'2k - Výsledková listina'!$B:$B,0),19), "")</f>
        <v/>
      </c>
      <c r="O5" s="157" t="str">
        <f ca="1">IF($B5&lt;&gt;"", INDEX('3k - Výsledková listina'!$B:$T,MATCH($B5,'3k - Výsledková listina'!$B:$B,0),8), "")</f>
        <v/>
      </c>
      <c r="P5" s="158" t="str">
        <f ca="1">IF($B5&lt;&gt;"", INDEX('3k - Výsledková listina'!$B:$T,MATCH($B5,'3k - Výsledková listina'!$B:$B,0),9), "")</f>
        <v/>
      </c>
      <c r="Q5" s="156" t="str">
        <f ca="1">IF($B5&lt;&gt;"", INDEX('3k - Výsledková listina'!$B:$T,MATCH($B5,'3k - Výsledková listina'!$B:$B,0),10), "")</f>
        <v/>
      </c>
      <c r="R5" s="157" t="str">
        <f ca="1">IF($B5&lt;&gt;"", INDEX('3k - Výsledková listina'!$B:$T,MATCH($B5,'3k - Výsledková listina'!$B:$B,0),17), "")</f>
        <v/>
      </c>
      <c r="S5" s="156" t="str">
        <f ca="1">IF($B5&lt;&gt;"", INDEX('3k - Výsledková listina'!$B:$T,MATCH($B5,'3k - Výsledková listina'!$B:$B,0),18), "")</f>
        <v/>
      </c>
      <c r="T5" s="156" t="str">
        <f ca="1">IF($B5&lt;&gt;"", INDEX('3k - Výsledková listina'!$B:$T,MATCH($B5,'3k - Výsledková listina'!$B:$B,0),19), "")</f>
        <v/>
      </c>
      <c r="U5" s="157" t="str">
        <f ca="1">IF($B5&lt;&gt;"", INDEX('4k - Výsledková listina'!$B:$T,MATCH($B5,'4k - Výsledková listina'!$B:$B,0),8), "")</f>
        <v/>
      </c>
      <c r="V5" s="158" t="str">
        <f ca="1">IF($B5&lt;&gt;"", INDEX('4k - Výsledková listina'!$B:$T,MATCH($B5,'4k - Výsledková listina'!$B:$B,0),9), "")</f>
        <v/>
      </c>
      <c r="W5" s="156" t="str">
        <f ca="1">IF($B5&lt;&gt;"", INDEX('4k - Výsledková listina'!$B:$T,MATCH($B5,'4k - Výsledková listina'!$B:$B,0),10), "")</f>
        <v/>
      </c>
      <c r="X5" s="157" t="str">
        <f ca="1">IF($B5&lt;&gt;"", INDEX('4k - Výsledková listina'!$B:$T,MATCH($B5,'4k - Výsledková listina'!$B:$B,0),17), "")</f>
        <v/>
      </c>
      <c r="Y5" s="156" t="str">
        <f ca="1">IF($B5&lt;&gt;"", INDEX('4k - Výsledková listina'!$B:$T,MATCH($B5,'4k - Výsledková listina'!$B:$B,0),18), "")</f>
        <v/>
      </c>
      <c r="Z5" s="156" t="str">
        <f ca="1">IF($B5&lt;&gt;"", INDEX('4k - Výsledková listina'!$B:$T,MATCH($B5,'4k - Výsledková listina'!$B:$B,0),19), "")</f>
        <v/>
      </c>
      <c r="AA5" s="157">
        <f ca="1">IF(SUM(C5,F5,I5,L5,O5,R5,U5,X5)=0, "", SUM(C5,F5,I5,L5,O5,R5,U5,X5))</f>
        <v>69220</v>
      </c>
      <c r="AB5" s="158">
        <f ca="1">IF(SUM(D5,G5,J5,M5,P5,S5,V5,Y5)=0, "", SUM(D5,G5,J5,M5,P5,S5,V5,Y5))</f>
        <v>38</v>
      </c>
      <c r="AC5" s="159">
        <f ca="1">IF(ISNUMBER(RANK(AB5,AB:AB,1)), RANK(AB5,AB:AB,1), "")</f>
        <v>2</v>
      </c>
      <c r="AD5" s="152">
        <f t="shared" si="0"/>
        <v>1</v>
      </c>
    </row>
    <row r="6" spans="1:30" ht="25.5" customHeight="1" x14ac:dyDescent="0.2">
      <c r="A6" s="179" t="s">
        <v>87</v>
      </c>
      <c r="B6" s="156" t="str">
        <f>Soupisky!$M9</f>
        <v>ČRS MIVARDI CZ Mohelnice</v>
      </c>
      <c r="C6" s="157">
        <f ca="1">IF($B6&lt;&gt;"", INDEX('1k - Výsledková listina'!$B:$T,MATCH($B6,'1k - Výsledková listina'!$B:$B,0),8), "")</f>
        <v>41030</v>
      </c>
      <c r="D6" s="158">
        <f ca="1">IF($B6&lt;&gt;"", INDEX('1k - Výsledková listina'!$B:$T,MATCH($B6,'1k - Výsledková listina'!$B:$B,0),9), "")</f>
        <v>23</v>
      </c>
      <c r="E6" s="156">
        <f ca="1">IF($B6&lt;&gt;"", INDEX('1k - Výsledková listina'!$B:$T,MATCH($B6,'1k - Výsledková listina'!$B:$B,0),10), "")</f>
        <v>4</v>
      </c>
      <c r="F6" s="157">
        <f ca="1">IF($B6&lt;&gt;"", INDEX('1k - Výsledková listina'!$B:$T,MATCH($B6,'1k - Výsledková listina'!$B:$B,0),17), "")</f>
        <v>25240</v>
      </c>
      <c r="G6" s="156">
        <f ca="1">IF($B6&lt;&gt;"", INDEX('1k - Výsledková listina'!$B:$T,MATCH($B6,'1k - Výsledková listina'!$B:$B,0),18), "")</f>
        <v>17</v>
      </c>
      <c r="H6" s="156">
        <f ca="1">IF($B6&lt;&gt;"", INDEX('1k - Výsledková listina'!$B:$T,MATCH($B6,'1k - Výsledková listina'!$B:$B,0),19), "")</f>
        <v>3</v>
      </c>
      <c r="I6" s="157" t="str">
        <f ca="1">IF($B6&lt;&gt;"", INDEX('2k - Výsledková listina'!$B:$T,MATCH($B6,'2k - Výsledková listina'!$B:$B,0),8), "")</f>
        <v/>
      </c>
      <c r="J6" s="158" t="str">
        <f ca="1">IF($B6&lt;&gt;"", INDEX('2k - Výsledková listina'!$B:$T,MATCH($B6,'2k - Výsledková listina'!$B:$B,0),9), "")</f>
        <v/>
      </c>
      <c r="K6" s="156" t="str">
        <f ca="1">IF($B6&lt;&gt;"", INDEX('2k - Výsledková listina'!$B:$T,MATCH($B6,'2k - Výsledková listina'!$B:$B,0),10), "")</f>
        <v/>
      </c>
      <c r="L6" s="157" t="str">
        <f ca="1">IF($B6&lt;&gt;"", INDEX('2k - Výsledková listina'!$B:$T,MATCH($B6,'2k - Výsledková listina'!$B:$B,0),17), "")</f>
        <v/>
      </c>
      <c r="M6" s="156" t="str">
        <f ca="1">IF($B6&lt;&gt;"", INDEX('2k - Výsledková listina'!$B:$T,MATCH($B6,'2k - Výsledková listina'!$B:$B,0),18), "")</f>
        <v/>
      </c>
      <c r="N6" s="156" t="str">
        <f ca="1">IF($B6&lt;&gt;"", INDEX('2k - Výsledková listina'!$B:$T,MATCH($B6,'2k - Výsledková listina'!$B:$B,0),19), "")</f>
        <v/>
      </c>
      <c r="O6" s="157" t="str">
        <f ca="1">IF($B6&lt;&gt;"", INDEX('3k - Výsledková listina'!$B:$T,MATCH($B6,'3k - Výsledková listina'!$B:$B,0),8), "")</f>
        <v/>
      </c>
      <c r="P6" s="158" t="str">
        <f ca="1">IF($B6&lt;&gt;"", INDEX('3k - Výsledková listina'!$B:$T,MATCH($B6,'3k - Výsledková listina'!$B:$B,0),9), "")</f>
        <v/>
      </c>
      <c r="Q6" s="156" t="str">
        <f ca="1">IF($B6&lt;&gt;"", INDEX('3k - Výsledková listina'!$B:$T,MATCH($B6,'3k - Výsledková listina'!$B:$B,0),10), "")</f>
        <v/>
      </c>
      <c r="R6" s="157" t="str">
        <f ca="1">IF($B6&lt;&gt;"", INDEX('3k - Výsledková listina'!$B:$T,MATCH($B6,'3k - Výsledková listina'!$B:$B,0),17), "")</f>
        <v/>
      </c>
      <c r="S6" s="156" t="str">
        <f ca="1">IF($B6&lt;&gt;"", INDEX('3k - Výsledková listina'!$B:$T,MATCH($B6,'3k - Výsledková listina'!$B:$B,0),18), "")</f>
        <v/>
      </c>
      <c r="T6" s="156" t="str">
        <f ca="1">IF($B6&lt;&gt;"", INDEX('3k - Výsledková listina'!$B:$T,MATCH($B6,'3k - Výsledková listina'!$B:$B,0),19), "")</f>
        <v/>
      </c>
      <c r="U6" s="157" t="str">
        <f ca="1">IF($B6&lt;&gt;"", INDEX('4k - Výsledková listina'!$B:$T,MATCH($B6,'4k - Výsledková listina'!$B:$B,0),8), "")</f>
        <v/>
      </c>
      <c r="V6" s="158" t="str">
        <f ca="1">IF($B6&lt;&gt;"", INDEX('4k - Výsledková listina'!$B:$T,MATCH($B6,'4k - Výsledková listina'!$B:$B,0),9), "")</f>
        <v/>
      </c>
      <c r="W6" s="156" t="str">
        <f ca="1">IF($B6&lt;&gt;"", INDEX('4k - Výsledková listina'!$B:$T,MATCH($B6,'4k - Výsledková listina'!$B:$B,0),10), "")</f>
        <v/>
      </c>
      <c r="X6" s="157" t="str">
        <f ca="1">IF($B6&lt;&gt;"", INDEX('4k - Výsledková listina'!$B:$T,MATCH($B6,'4k - Výsledková listina'!$B:$B,0),17), "")</f>
        <v/>
      </c>
      <c r="Y6" s="156" t="str">
        <f ca="1">IF($B6&lt;&gt;"", INDEX('4k - Výsledková listina'!$B:$T,MATCH($B6,'4k - Výsledková listina'!$B:$B,0),18), "")</f>
        <v/>
      </c>
      <c r="Z6" s="156" t="str">
        <f ca="1">IF($B6&lt;&gt;"", INDEX('4k - Výsledková listina'!$B:$T,MATCH($B6,'4k - Výsledková listina'!$B:$B,0),19), "")</f>
        <v/>
      </c>
      <c r="AA6" s="157">
        <f ca="1">IF(SUM(C6,F6,I6,L6,O6,R6,U6,X6)=0, "", SUM(C6,F6,I6,L6,O6,R6,U6,X6))</f>
        <v>66270</v>
      </c>
      <c r="AB6" s="158">
        <f ca="1">IF(SUM(D6,G6,J6,M6,P6,S6,V6,Y6)=0, "", SUM(D6,G6,J6,M6,P6,S6,V6,Y6))</f>
        <v>40</v>
      </c>
      <c r="AC6" s="159">
        <f ca="1">IF(ISNUMBER(RANK(AB6,AB:AB,1)), RANK(AB6,AB:AB,1), "")</f>
        <v>3</v>
      </c>
      <c r="AD6" s="152">
        <f t="shared" si="0"/>
        <v>1</v>
      </c>
    </row>
    <row r="7" spans="1:30" ht="25.5" customHeight="1" x14ac:dyDescent="0.2">
      <c r="A7" s="179" t="s">
        <v>88</v>
      </c>
      <c r="B7" s="156" t="str">
        <f>Soupisky!$M8</f>
        <v>MO Kolín RIVE</v>
      </c>
      <c r="C7" s="157">
        <f ca="1">IF($B7&lt;&gt;"", INDEX('1k - Výsledková listina'!$B:$T,MATCH($B7,'1k - Výsledková listina'!$B:$B,0),8), "")</f>
        <v>50540</v>
      </c>
      <c r="D7" s="158">
        <f ca="1">IF($B7&lt;&gt;"", INDEX('1k - Výsledková listina'!$B:$T,MATCH($B7,'1k - Výsledková listina'!$B:$B,0),9), "")</f>
        <v>11</v>
      </c>
      <c r="E7" s="156">
        <f ca="1">IF($B7&lt;&gt;"", INDEX('1k - Výsledková listina'!$B:$T,MATCH($B7,'1k - Výsledková listina'!$B:$B,0),10), "")</f>
        <v>1</v>
      </c>
      <c r="F7" s="157">
        <f ca="1">IF($B7&lt;&gt;"", INDEX('1k - Výsledková listina'!$B:$T,MATCH($B7,'1k - Výsledková listina'!$B:$B,0),17), "")</f>
        <v>7880</v>
      </c>
      <c r="G7" s="156">
        <f ca="1">IF($B7&lt;&gt;"", INDEX('1k - Výsledková listina'!$B:$T,MATCH($B7,'1k - Výsledková listina'!$B:$B,0),18), "")</f>
        <v>33</v>
      </c>
      <c r="H7" s="156">
        <f ca="1">IF($B7&lt;&gt;"", INDEX('1k - Výsledková listina'!$B:$T,MATCH($B7,'1k - Výsledková listina'!$B:$B,0),19), "")</f>
        <v>10</v>
      </c>
      <c r="I7" s="157" t="str">
        <f ca="1">IF($B7&lt;&gt;"", INDEX('2k - Výsledková listina'!$B:$T,MATCH($B7,'2k - Výsledková listina'!$B:$B,0),8), "")</f>
        <v/>
      </c>
      <c r="J7" s="158" t="str">
        <f ca="1">IF($B7&lt;&gt;"", INDEX('2k - Výsledková listina'!$B:$T,MATCH($B7,'2k - Výsledková listina'!$B:$B,0),9), "")</f>
        <v/>
      </c>
      <c r="K7" s="156" t="str">
        <f ca="1">IF($B7&lt;&gt;"", INDEX('2k - Výsledková listina'!$B:$T,MATCH($B7,'2k - Výsledková listina'!$B:$B,0),10), "")</f>
        <v/>
      </c>
      <c r="L7" s="157" t="str">
        <f ca="1">IF($B7&lt;&gt;"", INDEX('2k - Výsledková listina'!$B:$T,MATCH($B7,'2k - Výsledková listina'!$B:$B,0),17), "")</f>
        <v/>
      </c>
      <c r="M7" s="156" t="str">
        <f ca="1">IF($B7&lt;&gt;"", INDEX('2k - Výsledková listina'!$B:$T,MATCH($B7,'2k - Výsledková listina'!$B:$B,0),18), "")</f>
        <v/>
      </c>
      <c r="N7" s="156" t="str">
        <f ca="1">IF($B7&lt;&gt;"", INDEX('2k - Výsledková listina'!$B:$T,MATCH($B7,'2k - Výsledková listina'!$B:$B,0),19), "")</f>
        <v/>
      </c>
      <c r="O7" s="157" t="str">
        <f ca="1">IF($B7&lt;&gt;"", INDEX('3k - Výsledková listina'!$B:$T,MATCH($B7,'3k - Výsledková listina'!$B:$B,0),8), "")</f>
        <v/>
      </c>
      <c r="P7" s="158" t="str">
        <f ca="1">IF($B7&lt;&gt;"", INDEX('3k - Výsledková listina'!$B:$T,MATCH($B7,'3k - Výsledková listina'!$B:$B,0),9), "")</f>
        <v/>
      </c>
      <c r="Q7" s="156" t="str">
        <f ca="1">IF($B7&lt;&gt;"", INDEX('3k - Výsledková listina'!$B:$T,MATCH($B7,'3k - Výsledková listina'!$B:$B,0),10), "")</f>
        <v/>
      </c>
      <c r="R7" s="157" t="str">
        <f ca="1">IF($B7&lt;&gt;"", INDEX('3k - Výsledková listina'!$B:$T,MATCH($B7,'3k - Výsledková listina'!$B:$B,0),17), "")</f>
        <v/>
      </c>
      <c r="S7" s="156" t="str">
        <f ca="1">IF($B7&lt;&gt;"", INDEX('3k - Výsledková listina'!$B:$T,MATCH($B7,'3k - Výsledková listina'!$B:$B,0),18), "")</f>
        <v/>
      </c>
      <c r="T7" s="156" t="str">
        <f ca="1">IF($B7&lt;&gt;"", INDEX('3k - Výsledková listina'!$B:$T,MATCH($B7,'3k - Výsledková listina'!$B:$B,0),19), "")</f>
        <v/>
      </c>
      <c r="U7" s="157" t="str">
        <f ca="1">IF($B7&lt;&gt;"", INDEX('4k - Výsledková listina'!$B:$T,MATCH($B7,'4k - Výsledková listina'!$B:$B,0),8), "")</f>
        <v/>
      </c>
      <c r="V7" s="158" t="str">
        <f ca="1">IF($B7&lt;&gt;"", INDEX('4k - Výsledková listina'!$B:$T,MATCH($B7,'4k - Výsledková listina'!$B:$B,0),9), "")</f>
        <v/>
      </c>
      <c r="W7" s="156" t="str">
        <f ca="1">IF($B7&lt;&gt;"", INDEX('4k - Výsledková listina'!$B:$T,MATCH($B7,'4k - Výsledková listina'!$B:$B,0),10), "")</f>
        <v/>
      </c>
      <c r="X7" s="157" t="str">
        <f ca="1">IF($B7&lt;&gt;"", INDEX('4k - Výsledková listina'!$B:$T,MATCH($B7,'4k - Výsledková listina'!$B:$B,0),17), "")</f>
        <v/>
      </c>
      <c r="Y7" s="156" t="str">
        <f ca="1">IF($B7&lt;&gt;"", INDEX('4k - Výsledková listina'!$B:$T,MATCH($B7,'4k - Výsledková listina'!$B:$B,0),18), "")</f>
        <v/>
      </c>
      <c r="Z7" s="156" t="str">
        <f ca="1">IF($B7&lt;&gt;"", INDEX('4k - Výsledková listina'!$B:$T,MATCH($B7,'4k - Výsledková listina'!$B:$B,0),19), "")</f>
        <v/>
      </c>
      <c r="AA7" s="157">
        <f ca="1">IF(SUM(C7,F7,I7,L7,O7,R7,U7,X7)=0, "", SUM(C7,F7,I7,L7,O7,R7,U7,X7))</f>
        <v>58420</v>
      </c>
      <c r="AB7" s="158">
        <f ca="1">IF(SUM(D7,G7,J7,M7,P7,S7,V7,Y7)=0, "", SUM(D7,G7,J7,M7,P7,S7,V7,Y7))</f>
        <v>44</v>
      </c>
      <c r="AC7" s="159">
        <f ca="1">IF(ISNUMBER(RANK(AB7,AB:AB,1)), RANK(AB7,AB:AB,1), "")</f>
        <v>4</v>
      </c>
      <c r="AD7" s="152">
        <f t="shared" si="0"/>
        <v>1</v>
      </c>
    </row>
    <row r="8" spans="1:30" ht="25.5" customHeight="1" x14ac:dyDescent="0.2">
      <c r="A8" s="179" t="s">
        <v>89</v>
      </c>
      <c r="B8" s="156" t="str">
        <f>Soupisky!$M4</f>
        <v>ČRS Rybářský sportovní klub Pardubice COLMIC</v>
      </c>
      <c r="C8" s="157">
        <f ca="1">IF($B8&lt;&gt;"", INDEX('1k - Výsledková listina'!$B:$T,MATCH($B8,'1k - Výsledková listina'!$B:$B,0),8), "")</f>
        <v>39220</v>
      </c>
      <c r="D8" s="158">
        <f ca="1">IF($B8&lt;&gt;"", INDEX('1k - Výsledková listina'!$B:$T,MATCH($B8,'1k - Výsledková listina'!$B:$B,0),9), "")</f>
        <v>27</v>
      </c>
      <c r="E8" s="156">
        <f ca="1">IF($B8&lt;&gt;"", INDEX('1k - Výsledková listina'!$B:$T,MATCH($B8,'1k - Výsledková listina'!$B:$B,0),10), "")</f>
        <v>9</v>
      </c>
      <c r="F8" s="157">
        <f ca="1">IF($B8&lt;&gt;"", INDEX('1k - Výsledková listina'!$B:$T,MATCH($B8,'1k - Výsledková listina'!$B:$B,0),17), "")</f>
        <v>15160</v>
      </c>
      <c r="G8" s="156">
        <f ca="1">IF($B8&lt;&gt;"", INDEX('1k - Výsledková listina'!$B:$T,MATCH($B8,'1k - Výsledková listina'!$B:$B,0),18), "")</f>
        <v>18</v>
      </c>
      <c r="H8" s="156">
        <f ca="1">IF($B8&lt;&gt;"", INDEX('1k - Výsledková listina'!$B:$T,MATCH($B8,'1k - Výsledková listina'!$B:$B,0),19), "")</f>
        <v>4</v>
      </c>
      <c r="I8" s="157" t="str">
        <f ca="1">IF($B8&lt;&gt;"", INDEX('2k - Výsledková listina'!$B:$T,MATCH($B8,'2k - Výsledková listina'!$B:$B,0),8), "")</f>
        <v/>
      </c>
      <c r="J8" s="158" t="str">
        <f ca="1">IF($B8&lt;&gt;"", INDEX('2k - Výsledková listina'!$B:$T,MATCH($B8,'2k - Výsledková listina'!$B:$B,0),9), "")</f>
        <v/>
      </c>
      <c r="K8" s="156" t="str">
        <f ca="1">IF($B8&lt;&gt;"", INDEX('2k - Výsledková listina'!$B:$T,MATCH($B8,'2k - Výsledková listina'!$B:$B,0),10), "")</f>
        <v/>
      </c>
      <c r="L8" s="157" t="str">
        <f ca="1">IF($B8&lt;&gt;"", INDEX('2k - Výsledková listina'!$B:$T,MATCH($B8,'2k - Výsledková listina'!$B:$B,0),17), "")</f>
        <v/>
      </c>
      <c r="M8" s="156" t="str">
        <f ca="1">IF($B8&lt;&gt;"", INDEX('2k - Výsledková listina'!$B:$T,MATCH($B8,'2k - Výsledková listina'!$B:$B,0),18), "")</f>
        <v/>
      </c>
      <c r="N8" s="156" t="str">
        <f ca="1">IF($B8&lt;&gt;"", INDEX('2k - Výsledková listina'!$B:$T,MATCH($B8,'2k - Výsledková listina'!$B:$B,0),19), "")</f>
        <v/>
      </c>
      <c r="O8" s="157" t="str">
        <f ca="1">IF($B8&lt;&gt;"", INDEX('3k - Výsledková listina'!$B:$T,MATCH($B8,'3k - Výsledková listina'!$B:$B,0),8), "")</f>
        <v/>
      </c>
      <c r="P8" s="158" t="str">
        <f ca="1">IF($B8&lt;&gt;"", INDEX('3k - Výsledková listina'!$B:$T,MATCH($B8,'3k - Výsledková listina'!$B:$B,0),9), "")</f>
        <v/>
      </c>
      <c r="Q8" s="156" t="str">
        <f ca="1">IF($B8&lt;&gt;"", INDEX('3k - Výsledková listina'!$B:$T,MATCH($B8,'3k - Výsledková listina'!$B:$B,0),10), "")</f>
        <v/>
      </c>
      <c r="R8" s="157" t="str">
        <f ca="1">IF($B8&lt;&gt;"", INDEX('3k - Výsledková listina'!$B:$T,MATCH($B8,'3k - Výsledková listina'!$B:$B,0),17), "")</f>
        <v/>
      </c>
      <c r="S8" s="156" t="str">
        <f ca="1">IF($B8&lt;&gt;"", INDEX('3k - Výsledková listina'!$B:$T,MATCH($B8,'3k - Výsledková listina'!$B:$B,0),18), "")</f>
        <v/>
      </c>
      <c r="T8" s="156" t="str">
        <f ca="1">IF($B8&lt;&gt;"", INDEX('3k - Výsledková listina'!$B:$T,MATCH($B8,'3k - Výsledková listina'!$B:$B,0),19), "")</f>
        <v/>
      </c>
      <c r="U8" s="157" t="str">
        <f ca="1">IF($B8&lt;&gt;"", INDEX('4k - Výsledková listina'!$B:$T,MATCH($B8,'4k - Výsledková listina'!$B:$B,0),8), "")</f>
        <v/>
      </c>
      <c r="V8" s="158" t="str">
        <f ca="1">IF($B8&lt;&gt;"", INDEX('4k - Výsledková listina'!$B:$T,MATCH($B8,'4k - Výsledková listina'!$B:$B,0),9), "")</f>
        <v/>
      </c>
      <c r="W8" s="156" t="str">
        <f ca="1">IF($B8&lt;&gt;"", INDEX('4k - Výsledková listina'!$B:$T,MATCH($B8,'4k - Výsledková listina'!$B:$B,0),10), "")</f>
        <v/>
      </c>
      <c r="X8" s="157" t="str">
        <f ca="1">IF($B8&lt;&gt;"", INDEX('4k - Výsledková listina'!$B:$T,MATCH($B8,'4k - Výsledková listina'!$B:$B,0),17), "")</f>
        <v/>
      </c>
      <c r="Y8" s="156" t="str">
        <f ca="1">IF($B8&lt;&gt;"", INDEX('4k - Výsledková listina'!$B:$T,MATCH($B8,'4k - Výsledková listina'!$B:$B,0),18), "")</f>
        <v/>
      </c>
      <c r="Z8" s="156" t="str">
        <f ca="1">IF($B8&lt;&gt;"", INDEX('4k - Výsledková listina'!$B:$T,MATCH($B8,'4k - Výsledková listina'!$B:$B,0),19), "")</f>
        <v/>
      </c>
      <c r="AA8" s="157">
        <f ca="1">IF(SUM(C8,F8,I8,L8,O8,R8,U8,X8)=0, "", SUM(C8,F8,I8,L8,O8,R8,U8,X8))</f>
        <v>54380</v>
      </c>
      <c r="AB8" s="158">
        <f ca="1">IF(SUM(D8,G8,J8,M8,P8,S8,V8,Y8)=0, "", SUM(D8,G8,J8,M8,P8,S8,V8,Y8))</f>
        <v>45</v>
      </c>
      <c r="AC8" s="159">
        <f ca="1">IF(ISNUMBER(RANK(AB8,AB:AB,1)), RANK(AB8,AB:AB,1), "")</f>
        <v>5</v>
      </c>
      <c r="AD8" s="152">
        <f t="shared" si="0"/>
        <v>1</v>
      </c>
    </row>
    <row r="9" spans="1:30" ht="25.5" customHeight="1" x14ac:dyDescent="0.2">
      <c r="A9" s="179" t="s">
        <v>90</v>
      </c>
      <c r="B9" s="156" t="str">
        <f>Soupisky!$M5</f>
        <v>RS Crazy Boys MO Hustopeče Maver</v>
      </c>
      <c r="C9" s="157">
        <f ca="1">IF($B9&lt;&gt;"", INDEX('1k - Výsledková listina'!$B:$T,MATCH($B9,'1k - Výsledková listina'!$B:$B,0),8), "")</f>
        <v>51240</v>
      </c>
      <c r="D9" s="158">
        <f ca="1">IF($B9&lt;&gt;"", INDEX('1k - Výsledková listina'!$B:$T,MATCH($B9,'1k - Výsledková listina'!$B:$B,0),9), "")</f>
        <v>21</v>
      </c>
      <c r="E9" s="156">
        <f ca="1">IF($B9&lt;&gt;"", INDEX('1k - Výsledková listina'!$B:$T,MATCH($B9,'1k - Výsledková listina'!$B:$B,0),10), "")</f>
        <v>3</v>
      </c>
      <c r="F9" s="157">
        <f ca="1">IF($B9&lt;&gt;"", INDEX('1k - Výsledková listina'!$B:$T,MATCH($B9,'1k - Výsledková listina'!$B:$B,0),17), "")</f>
        <v>9150</v>
      </c>
      <c r="G9" s="156">
        <f ca="1">IF($B9&lt;&gt;"", INDEX('1k - Výsledková listina'!$B:$T,MATCH($B9,'1k - Výsledková listina'!$B:$B,0),18), "")</f>
        <v>28</v>
      </c>
      <c r="H9" s="156">
        <f ca="1">IF($B9&lt;&gt;"", INDEX('1k - Výsledková listina'!$B:$T,MATCH($B9,'1k - Výsledková listina'!$B:$B,0),19), "")</f>
        <v>6</v>
      </c>
      <c r="I9" s="157" t="str">
        <f ca="1">IF($B9&lt;&gt;"", INDEX('2k - Výsledková listina'!$B:$T,MATCH($B9,'2k - Výsledková listina'!$B:$B,0),8), "")</f>
        <v/>
      </c>
      <c r="J9" s="158" t="str">
        <f ca="1">IF($B9&lt;&gt;"", INDEX('2k - Výsledková listina'!$B:$T,MATCH($B9,'2k - Výsledková listina'!$B:$B,0),9), "")</f>
        <v/>
      </c>
      <c r="K9" s="156" t="str">
        <f ca="1">IF($B9&lt;&gt;"", INDEX('2k - Výsledková listina'!$B:$T,MATCH($B9,'2k - Výsledková listina'!$B:$B,0),10), "")</f>
        <v/>
      </c>
      <c r="L9" s="157" t="str">
        <f ca="1">IF($B9&lt;&gt;"", INDEX('2k - Výsledková listina'!$B:$T,MATCH($B9,'2k - Výsledková listina'!$B:$B,0),17), "")</f>
        <v/>
      </c>
      <c r="M9" s="156" t="str">
        <f ca="1">IF($B9&lt;&gt;"", INDEX('2k - Výsledková listina'!$B:$T,MATCH($B9,'2k - Výsledková listina'!$B:$B,0),18), "")</f>
        <v/>
      </c>
      <c r="N9" s="156" t="str">
        <f ca="1">IF($B9&lt;&gt;"", INDEX('2k - Výsledková listina'!$B:$T,MATCH($B9,'2k - Výsledková listina'!$B:$B,0),19), "")</f>
        <v/>
      </c>
      <c r="O9" s="157" t="str">
        <f ca="1">IF($B9&lt;&gt;"", INDEX('3k - Výsledková listina'!$B:$T,MATCH($B9,'3k - Výsledková listina'!$B:$B,0),8), "")</f>
        <v/>
      </c>
      <c r="P9" s="158" t="str">
        <f ca="1">IF($B9&lt;&gt;"", INDEX('3k - Výsledková listina'!$B:$T,MATCH($B9,'3k - Výsledková listina'!$B:$B,0),9), "")</f>
        <v/>
      </c>
      <c r="Q9" s="156" t="str">
        <f ca="1">IF($B9&lt;&gt;"", INDEX('3k - Výsledková listina'!$B:$T,MATCH($B9,'3k - Výsledková listina'!$B:$B,0),10), "")</f>
        <v/>
      </c>
      <c r="R9" s="157" t="str">
        <f ca="1">IF($B9&lt;&gt;"", INDEX('3k - Výsledková listina'!$B:$T,MATCH($B9,'3k - Výsledková listina'!$B:$B,0),17), "")</f>
        <v/>
      </c>
      <c r="S9" s="156" t="str">
        <f ca="1">IF($B9&lt;&gt;"", INDEX('3k - Výsledková listina'!$B:$T,MATCH($B9,'3k - Výsledková listina'!$B:$B,0),18), "")</f>
        <v/>
      </c>
      <c r="T9" s="156" t="str">
        <f ca="1">IF($B9&lt;&gt;"", INDEX('3k - Výsledková listina'!$B:$T,MATCH($B9,'3k - Výsledková listina'!$B:$B,0),19), "")</f>
        <v/>
      </c>
      <c r="U9" s="157" t="str">
        <f ca="1">IF($B9&lt;&gt;"", INDEX('4k - Výsledková listina'!$B:$T,MATCH($B9,'4k - Výsledková listina'!$B:$B,0),8), "")</f>
        <v/>
      </c>
      <c r="V9" s="158" t="str">
        <f ca="1">IF($B9&lt;&gt;"", INDEX('4k - Výsledková listina'!$B:$T,MATCH($B9,'4k - Výsledková listina'!$B:$B,0),9), "")</f>
        <v/>
      </c>
      <c r="W9" s="156" t="str">
        <f ca="1">IF($B9&lt;&gt;"", INDEX('4k - Výsledková listina'!$B:$T,MATCH($B9,'4k - Výsledková listina'!$B:$B,0),10), "")</f>
        <v/>
      </c>
      <c r="X9" s="157" t="str">
        <f ca="1">IF($B9&lt;&gt;"", INDEX('4k - Výsledková listina'!$B:$T,MATCH($B9,'4k - Výsledková listina'!$B:$B,0),17), "")</f>
        <v/>
      </c>
      <c r="Y9" s="156" t="str">
        <f ca="1">IF($B9&lt;&gt;"", INDEX('4k - Výsledková listina'!$B:$T,MATCH($B9,'4k - Výsledková listina'!$B:$B,0),18), "")</f>
        <v/>
      </c>
      <c r="Z9" s="156" t="str">
        <f ca="1">IF($B9&lt;&gt;"", INDEX('4k - Výsledková listina'!$B:$T,MATCH($B9,'4k - Výsledková listina'!$B:$B,0),19), "")</f>
        <v/>
      </c>
      <c r="AA9" s="157">
        <f ca="1">IF(SUM(C9,F9,I9,L9,O9,R9,U9,X9)=0, "", SUM(C9,F9,I9,L9,O9,R9,U9,X9))</f>
        <v>60390</v>
      </c>
      <c r="AB9" s="158">
        <f ca="1">IF(SUM(D9,G9,J9,M9,P9,S9,V9,Y9)=0, "", SUM(D9,G9,J9,M9,P9,S9,V9,Y9))</f>
        <v>49</v>
      </c>
      <c r="AC9" s="159">
        <f ca="1">IF(ISNUMBER(RANK(AB9,AB:AB,1)), RANK(AB9,AB:AB,1), "")</f>
        <v>6</v>
      </c>
      <c r="AD9" s="152">
        <f t="shared" si="0"/>
        <v>1</v>
      </c>
    </row>
    <row r="10" spans="1:30" ht="25.5" customHeight="1" x14ac:dyDescent="0.2">
      <c r="A10" s="179" t="s">
        <v>91</v>
      </c>
      <c r="B10" s="156" t="str">
        <f>Soupisky!$M12</f>
        <v>MRS Uherské Hradiště PRESTON</v>
      </c>
      <c r="C10" s="157">
        <f ca="1">IF($B10&lt;&gt;"", INDEX('1k - Výsledková listina'!$B:$T,MATCH($B10,'1k - Výsledková listina'!$B:$B,0),8), "")</f>
        <v>37730</v>
      </c>
      <c r="D10" s="158">
        <f ca="1">IF($B10&lt;&gt;"", INDEX('1k - Výsledková listina'!$B:$T,MATCH($B10,'1k - Výsledková listina'!$B:$B,0),9), "")</f>
        <v>25</v>
      </c>
      <c r="E10" s="156">
        <f ca="1">IF($B10&lt;&gt;"", INDEX('1k - Výsledková listina'!$B:$T,MATCH($B10,'1k - Výsledková listina'!$B:$B,0),10), "")</f>
        <v>5</v>
      </c>
      <c r="F10" s="157">
        <f ca="1">IF($B10&lt;&gt;"", INDEX('1k - Výsledková listina'!$B:$T,MATCH($B10,'1k - Výsledková listina'!$B:$B,0),17), "")</f>
        <v>12750</v>
      </c>
      <c r="G10" s="156">
        <f ca="1">IF($B10&lt;&gt;"", INDEX('1k - Výsledková listina'!$B:$T,MATCH($B10,'1k - Výsledková listina'!$B:$B,0),18), "")</f>
        <v>27</v>
      </c>
      <c r="H10" s="156">
        <f ca="1">IF($B10&lt;&gt;"", INDEX('1k - Výsledková listina'!$B:$T,MATCH($B10,'1k - Výsledková listina'!$B:$B,0),19), "")</f>
        <v>5</v>
      </c>
      <c r="I10" s="157" t="str">
        <f ca="1">IF($B10&lt;&gt;"", INDEX('2k - Výsledková listina'!$B:$T,MATCH($B10,'2k - Výsledková listina'!$B:$B,0),8), "")</f>
        <v/>
      </c>
      <c r="J10" s="158" t="str">
        <f ca="1">IF($B10&lt;&gt;"", INDEX('2k - Výsledková listina'!$B:$T,MATCH($B10,'2k - Výsledková listina'!$B:$B,0),9), "")</f>
        <v/>
      </c>
      <c r="K10" s="156" t="str">
        <f ca="1">IF($B10&lt;&gt;"", INDEX('2k - Výsledková listina'!$B:$T,MATCH($B10,'2k - Výsledková listina'!$B:$B,0),10), "")</f>
        <v/>
      </c>
      <c r="L10" s="157" t="str">
        <f ca="1">IF($B10&lt;&gt;"", INDEX('2k - Výsledková listina'!$B:$T,MATCH($B10,'2k - Výsledková listina'!$B:$B,0),17), "")</f>
        <v/>
      </c>
      <c r="M10" s="156" t="str">
        <f ca="1">IF($B10&lt;&gt;"", INDEX('2k - Výsledková listina'!$B:$T,MATCH($B10,'2k - Výsledková listina'!$B:$B,0),18), "")</f>
        <v/>
      </c>
      <c r="N10" s="156" t="str">
        <f ca="1">IF($B10&lt;&gt;"", INDEX('2k - Výsledková listina'!$B:$T,MATCH($B10,'2k - Výsledková listina'!$B:$B,0),19), "")</f>
        <v/>
      </c>
      <c r="O10" s="157" t="str">
        <f ca="1">IF($B10&lt;&gt;"", INDEX('3k - Výsledková listina'!$B:$T,MATCH($B10,'3k - Výsledková listina'!$B:$B,0),8), "")</f>
        <v/>
      </c>
      <c r="P10" s="158" t="str">
        <f ca="1">IF($B10&lt;&gt;"", INDEX('3k - Výsledková listina'!$B:$T,MATCH($B10,'3k - Výsledková listina'!$B:$B,0),9), "")</f>
        <v/>
      </c>
      <c r="Q10" s="156" t="str">
        <f ca="1">IF($B10&lt;&gt;"", INDEX('3k - Výsledková listina'!$B:$T,MATCH($B10,'3k - Výsledková listina'!$B:$B,0),10), "")</f>
        <v/>
      </c>
      <c r="R10" s="157" t="str">
        <f ca="1">IF($B10&lt;&gt;"", INDEX('3k - Výsledková listina'!$B:$T,MATCH($B10,'3k - Výsledková listina'!$B:$B,0),17), "")</f>
        <v/>
      </c>
      <c r="S10" s="156" t="str">
        <f ca="1">IF($B10&lt;&gt;"", INDEX('3k - Výsledková listina'!$B:$T,MATCH($B10,'3k - Výsledková listina'!$B:$B,0),18), "")</f>
        <v/>
      </c>
      <c r="T10" s="156" t="str">
        <f ca="1">IF($B10&lt;&gt;"", INDEX('3k - Výsledková listina'!$B:$T,MATCH($B10,'3k - Výsledková listina'!$B:$B,0),19), "")</f>
        <v/>
      </c>
      <c r="U10" s="157" t="str">
        <f ca="1">IF($B10&lt;&gt;"", INDEX('4k - Výsledková listina'!$B:$T,MATCH($B10,'4k - Výsledková listina'!$B:$B,0),8), "")</f>
        <v/>
      </c>
      <c r="V10" s="158" t="str">
        <f ca="1">IF($B10&lt;&gt;"", INDEX('4k - Výsledková listina'!$B:$T,MATCH($B10,'4k - Výsledková listina'!$B:$B,0),9), "")</f>
        <v/>
      </c>
      <c r="W10" s="156" t="str">
        <f ca="1">IF($B10&lt;&gt;"", INDEX('4k - Výsledková listina'!$B:$T,MATCH($B10,'4k - Výsledková listina'!$B:$B,0),10), "")</f>
        <v/>
      </c>
      <c r="X10" s="157" t="str">
        <f ca="1">IF($B10&lt;&gt;"", INDEX('4k - Výsledková listina'!$B:$T,MATCH($B10,'4k - Výsledková listina'!$B:$B,0),17), "")</f>
        <v/>
      </c>
      <c r="Y10" s="156" t="str">
        <f ca="1">IF($B10&lt;&gt;"", INDEX('4k - Výsledková listina'!$B:$T,MATCH($B10,'4k - Výsledková listina'!$B:$B,0),18), "")</f>
        <v/>
      </c>
      <c r="Z10" s="156" t="str">
        <f ca="1">IF($B10&lt;&gt;"", INDEX('4k - Výsledková listina'!$B:$T,MATCH($B10,'4k - Výsledková listina'!$B:$B,0),19), "")</f>
        <v/>
      </c>
      <c r="AA10" s="157">
        <f ca="1">IF(SUM(C10,F10,I10,L10,O10,R10,U10,X10)=0, "", SUM(C10,F10,I10,L10,O10,R10,U10,X10))</f>
        <v>50480</v>
      </c>
      <c r="AB10" s="158">
        <f ca="1">IF(SUM(D10,G10,J10,M10,P10,S10,V10,Y10)=0, "", SUM(D10,G10,J10,M10,P10,S10,V10,Y10))</f>
        <v>52</v>
      </c>
      <c r="AC10" s="159">
        <f ca="1">IF(ISNUMBER(RANK(AB10,AB:AB,1)), RANK(AB10,AB:AB,1), "")</f>
        <v>7</v>
      </c>
      <c r="AD10" s="152">
        <f t="shared" si="0"/>
        <v>1</v>
      </c>
    </row>
    <row r="11" spans="1:30" ht="25.5" customHeight="1" x14ac:dyDescent="0.2">
      <c r="A11" s="179" t="s">
        <v>92</v>
      </c>
      <c r="B11" s="156" t="str">
        <f>Soupisky!$M10</f>
        <v>RSK LIPANI MIVARDI Třebechovice pod Orebem</v>
      </c>
      <c r="C11" s="157">
        <f ca="1">IF($B11&lt;&gt;"", INDEX('1k - Výsledková listina'!$B:$T,MATCH($B11,'1k - Výsledková listina'!$B:$B,0),8), "")</f>
        <v>35720</v>
      </c>
      <c r="D11" s="158">
        <f ca="1">IF($B11&lt;&gt;"", INDEX('1k - Výsledková listina'!$B:$T,MATCH($B11,'1k - Výsledková listina'!$B:$B,0),9), "")</f>
        <v>26</v>
      </c>
      <c r="E11" s="156">
        <f ca="1">IF($B11&lt;&gt;"", INDEX('1k - Výsledková listina'!$B:$T,MATCH($B11,'1k - Výsledková listina'!$B:$B,0),10), "")</f>
        <v>7</v>
      </c>
      <c r="F11" s="157">
        <f ca="1">IF($B11&lt;&gt;"", INDEX('1k - Výsledková listina'!$B:$T,MATCH($B11,'1k - Výsledková listina'!$B:$B,0),17), "")</f>
        <v>15040</v>
      </c>
      <c r="G11" s="156">
        <f ca="1">IF($B11&lt;&gt;"", INDEX('1k - Výsledková listina'!$B:$T,MATCH($B11,'1k - Výsledková listina'!$B:$B,0),18), "")</f>
        <v>28.5</v>
      </c>
      <c r="H11" s="156">
        <f ca="1">IF($B11&lt;&gt;"", INDEX('1k - Výsledková listina'!$B:$T,MATCH($B11,'1k - Výsledková listina'!$B:$B,0),19), "")</f>
        <v>8</v>
      </c>
      <c r="I11" s="157" t="str">
        <f ca="1">IF($B11&lt;&gt;"", INDEX('2k - Výsledková listina'!$B:$T,MATCH($B11,'2k - Výsledková listina'!$B:$B,0),8), "")</f>
        <v/>
      </c>
      <c r="J11" s="158" t="str">
        <f ca="1">IF($B11&lt;&gt;"", INDEX('2k - Výsledková listina'!$B:$T,MATCH($B11,'2k - Výsledková listina'!$B:$B,0),9), "")</f>
        <v/>
      </c>
      <c r="K11" s="156" t="str">
        <f ca="1">IF($B11&lt;&gt;"", INDEX('2k - Výsledková listina'!$B:$T,MATCH($B11,'2k - Výsledková listina'!$B:$B,0),10), "")</f>
        <v/>
      </c>
      <c r="L11" s="157" t="str">
        <f ca="1">IF($B11&lt;&gt;"", INDEX('2k - Výsledková listina'!$B:$T,MATCH($B11,'2k - Výsledková listina'!$B:$B,0),17), "")</f>
        <v/>
      </c>
      <c r="M11" s="156" t="str">
        <f ca="1">IF($B11&lt;&gt;"", INDEX('2k - Výsledková listina'!$B:$T,MATCH($B11,'2k - Výsledková listina'!$B:$B,0),18), "")</f>
        <v/>
      </c>
      <c r="N11" s="156" t="str">
        <f ca="1">IF($B11&lt;&gt;"", INDEX('2k - Výsledková listina'!$B:$T,MATCH($B11,'2k - Výsledková listina'!$B:$B,0),19), "")</f>
        <v/>
      </c>
      <c r="O11" s="157" t="str">
        <f ca="1">IF($B11&lt;&gt;"", INDEX('3k - Výsledková listina'!$B:$T,MATCH($B11,'3k - Výsledková listina'!$B:$B,0),8), "")</f>
        <v/>
      </c>
      <c r="P11" s="158" t="str">
        <f ca="1">IF($B11&lt;&gt;"", INDEX('3k - Výsledková listina'!$B:$T,MATCH($B11,'3k - Výsledková listina'!$B:$B,0),9), "")</f>
        <v/>
      </c>
      <c r="Q11" s="156" t="str">
        <f ca="1">IF($B11&lt;&gt;"", INDEX('3k - Výsledková listina'!$B:$T,MATCH($B11,'3k - Výsledková listina'!$B:$B,0),10), "")</f>
        <v/>
      </c>
      <c r="R11" s="157" t="str">
        <f ca="1">IF($B11&lt;&gt;"", INDEX('3k - Výsledková listina'!$B:$T,MATCH($B11,'3k - Výsledková listina'!$B:$B,0),17), "")</f>
        <v/>
      </c>
      <c r="S11" s="156" t="str">
        <f ca="1">IF($B11&lt;&gt;"", INDEX('3k - Výsledková listina'!$B:$T,MATCH($B11,'3k - Výsledková listina'!$B:$B,0),18), "")</f>
        <v/>
      </c>
      <c r="T11" s="156" t="str">
        <f ca="1">IF($B11&lt;&gt;"", INDEX('3k - Výsledková listina'!$B:$T,MATCH($B11,'3k - Výsledková listina'!$B:$B,0),19), "")</f>
        <v/>
      </c>
      <c r="U11" s="157" t="str">
        <f ca="1">IF($B11&lt;&gt;"", INDEX('4k - Výsledková listina'!$B:$T,MATCH($B11,'4k - Výsledková listina'!$B:$B,0),8), "")</f>
        <v/>
      </c>
      <c r="V11" s="158" t="str">
        <f ca="1">IF($B11&lt;&gt;"", INDEX('4k - Výsledková listina'!$B:$T,MATCH($B11,'4k - Výsledková listina'!$B:$B,0),9), "")</f>
        <v/>
      </c>
      <c r="W11" s="156" t="str">
        <f ca="1">IF($B11&lt;&gt;"", INDEX('4k - Výsledková listina'!$B:$T,MATCH($B11,'4k - Výsledková listina'!$B:$B,0),10), "")</f>
        <v/>
      </c>
      <c r="X11" s="157" t="str">
        <f ca="1">IF($B11&lt;&gt;"", INDEX('4k - Výsledková listina'!$B:$T,MATCH($B11,'4k - Výsledková listina'!$B:$B,0),17), "")</f>
        <v/>
      </c>
      <c r="Y11" s="156" t="str">
        <f ca="1">IF($B11&lt;&gt;"", INDEX('4k - Výsledková listina'!$B:$T,MATCH($B11,'4k - Výsledková listina'!$B:$B,0),18), "")</f>
        <v/>
      </c>
      <c r="Z11" s="156" t="str">
        <f ca="1">IF($B11&lt;&gt;"", INDEX('4k - Výsledková listina'!$B:$T,MATCH($B11,'4k - Výsledková listina'!$B:$B,0),19), "")</f>
        <v/>
      </c>
      <c r="AA11" s="157">
        <f ca="1">IF(SUM(C11,F11,I11,L11,O11,R11,U11,X11)=0, "", SUM(C11,F11,I11,L11,O11,R11,U11,X11))</f>
        <v>50760</v>
      </c>
      <c r="AB11" s="158">
        <f ca="1">IF(SUM(D11,G11,J11,M11,P11,S11,V11,Y11)=0, "", SUM(D11,G11,J11,M11,P11,S11,V11,Y11))</f>
        <v>54.5</v>
      </c>
      <c r="AC11" s="159">
        <f ca="1">IF(ISNUMBER(RANK(AB11,AB:AB,1)), RANK(AB11,AB:AB,1), "")</f>
        <v>8</v>
      </c>
      <c r="AD11" s="152">
        <f t="shared" si="0"/>
        <v>1</v>
      </c>
    </row>
    <row r="12" spans="1:30" ht="25.5" customHeight="1" x14ac:dyDescent="0.2">
      <c r="A12" s="179" t="s">
        <v>93</v>
      </c>
      <c r="B12" s="156" t="str">
        <f>Soupisky!$M11</f>
        <v>MO ČRS Jindřichův Hradec „A“</v>
      </c>
      <c r="C12" s="157">
        <f ca="1">IF($B12&lt;&gt;"", INDEX('1k - Výsledková listina'!$B:$T,MATCH($B12,'1k - Výsledková listina'!$B:$B,0),8), "")</f>
        <v>37900</v>
      </c>
      <c r="D12" s="158">
        <f ca="1">IF($B12&lt;&gt;"", INDEX('1k - Výsledková listina'!$B:$T,MATCH($B12,'1k - Výsledková listina'!$B:$B,0),9), "")</f>
        <v>25</v>
      </c>
      <c r="E12" s="156">
        <f ca="1">IF($B12&lt;&gt;"", INDEX('1k - Výsledková listina'!$B:$T,MATCH($B12,'1k - Výsledková listina'!$B:$B,0),10), "")</f>
        <v>5</v>
      </c>
      <c r="F12" s="157">
        <f ca="1">IF($B12&lt;&gt;"", INDEX('1k - Výsledková listina'!$B:$T,MATCH($B12,'1k - Výsledková listina'!$B:$B,0),17), "")</f>
        <v>16360</v>
      </c>
      <c r="G12" s="156">
        <f ca="1">IF($B12&lt;&gt;"", INDEX('1k - Výsledková listina'!$B:$T,MATCH($B12,'1k - Výsledková listina'!$B:$B,0),18), "")</f>
        <v>30</v>
      </c>
      <c r="H12" s="156">
        <f ca="1">IF($B12&lt;&gt;"", INDEX('1k - Výsledková listina'!$B:$T,MATCH($B12,'1k - Výsledková listina'!$B:$B,0),19), "")</f>
        <v>9</v>
      </c>
      <c r="I12" s="157" t="str">
        <f ca="1">IF($B12&lt;&gt;"", INDEX('2k - Výsledková listina'!$B:$T,MATCH($B12,'2k - Výsledková listina'!$B:$B,0),8), "")</f>
        <v/>
      </c>
      <c r="J12" s="158" t="str">
        <f ca="1">IF($B12&lt;&gt;"", INDEX('2k - Výsledková listina'!$B:$T,MATCH($B12,'2k - Výsledková listina'!$B:$B,0),9), "")</f>
        <v/>
      </c>
      <c r="K12" s="156" t="str">
        <f ca="1">IF($B12&lt;&gt;"", INDEX('2k - Výsledková listina'!$B:$T,MATCH($B12,'2k - Výsledková listina'!$B:$B,0),10), "")</f>
        <v/>
      </c>
      <c r="L12" s="157" t="str">
        <f ca="1">IF($B12&lt;&gt;"", INDEX('2k - Výsledková listina'!$B:$T,MATCH($B12,'2k - Výsledková listina'!$B:$B,0),17), "")</f>
        <v/>
      </c>
      <c r="M12" s="156" t="str">
        <f ca="1">IF($B12&lt;&gt;"", INDEX('2k - Výsledková listina'!$B:$T,MATCH($B12,'2k - Výsledková listina'!$B:$B,0),18), "")</f>
        <v/>
      </c>
      <c r="N12" s="156" t="str">
        <f ca="1">IF($B12&lt;&gt;"", INDEX('2k - Výsledková listina'!$B:$T,MATCH($B12,'2k - Výsledková listina'!$B:$B,0),19), "")</f>
        <v/>
      </c>
      <c r="O12" s="157" t="str">
        <f ca="1">IF($B12&lt;&gt;"", INDEX('3k - Výsledková listina'!$B:$T,MATCH($B12,'3k - Výsledková listina'!$B:$B,0),8), "")</f>
        <v/>
      </c>
      <c r="P12" s="158" t="str">
        <f ca="1">IF($B12&lt;&gt;"", INDEX('3k - Výsledková listina'!$B:$T,MATCH($B12,'3k - Výsledková listina'!$B:$B,0),9), "")</f>
        <v/>
      </c>
      <c r="Q12" s="156" t="str">
        <f ca="1">IF($B12&lt;&gt;"", INDEX('3k - Výsledková listina'!$B:$T,MATCH($B12,'3k - Výsledková listina'!$B:$B,0),10), "")</f>
        <v/>
      </c>
      <c r="R12" s="157" t="str">
        <f ca="1">IF($B12&lt;&gt;"", INDEX('3k - Výsledková listina'!$B:$T,MATCH($B12,'3k - Výsledková listina'!$B:$B,0),17), "")</f>
        <v/>
      </c>
      <c r="S12" s="156" t="str">
        <f ca="1">IF($B12&lt;&gt;"", INDEX('3k - Výsledková listina'!$B:$T,MATCH($B12,'3k - Výsledková listina'!$B:$B,0),18), "")</f>
        <v/>
      </c>
      <c r="T12" s="156" t="str">
        <f ca="1">IF($B12&lt;&gt;"", INDEX('3k - Výsledková listina'!$B:$T,MATCH($B12,'3k - Výsledková listina'!$B:$B,0),19), "")</f>
        <v/>
      </c>
      <c r="U12" s="157" t="str">
        <f ca="1">IF($B12&lt;&gt;"", INDEX('4k - Výsledková listina'!$B:$T,MATCH($B12,'4k - Výsledková listina'!$B:$B,0),8), "")</f>
        <v/>
      </c>
      <c r="V12" s="158" t="str">
        <f ca="1">IF($B12&lt;&gt;"", INDEX('4k - Výsledková listina'!$B:$T,MATCH($B12,'4k - Výsledková listina'!$B:$B,0),9), "")</f>
        <v/>
      </c>
      <c r="W12" s="156" t="str">
        <f ca="1">IF($B12&lt;&gt;"", INDEX('4k - Výsledková listina'!$B:$T,MATCH($B12,'4k - Výsledková listina'!$B:$B,0),10), "")</f>
        <v/>
      </c>
      <c r="X12" s="157" t="str">
        <f ca="1">IF($B12&lt;&gt;"", INDEX('4k - Výsledková listina'!$B:$T,MATCH($B12,'4k - Výsledková listina'!$B:$B,0),17), "")</f>
        <v/>
      </c>
      <c r="Y12" s="156" t="str">
        <f ca="1">IF($B12&lt;&gt;"", INDEX('4k - Výsledková listina'!$B:$T,MATCH($B12,'4k - Výsledková listina'!$B:$B,0),18), "")</f>
        <v/>
      </c>
      <c r="Z12" s="156" t="str">
        <f ca="1">IF($B12&lt;&gt;"", INDEX('4k - Výsledková listina'!$B:$T,MATCH($B12,'4k - Výsledková listina'!$B:$B,0),19), "")</f>
        <v/>
      </c>
      <c r="AA12" s="157">
        <f ca="1">IF(SUM(C12,F12,I12,L12,O12,R12,U12,X12)=0, "", SUM(C12,F12,I12,L12,O12,R12,U12,X12))</f>
        <v>54260</v>
      </c>
      <c r="AB12" s="158">
        <f ca="1">IF(SUM(D12,G12,J12,M12,P12,S12,V12,Y12)=0, "", SUM(D12,G12,J12,M12,P12,S12,V12,Y12))</f>
        <v>55</v>
      </c>
      <c r="AC12" s="159">
        <f ca="1">IF(ISNUMBER(RANK(AB12,AB:AB,1)), RANK(AB12,AB:AB,1), "")</f>
        <v>9</v>
      </c>
      <c r="AD12" s="152">
        <f t="shared" si="0"/>
        <v>1</v>
      </c>
    </row>
    <row r="13" spans="1:30" ht="25.5" customHeight="1" x14ac:dyDescent="0.2">
      <c r="A13" s="179" t="s">
        <v>94</v>
      </c>
      <c r="B13" s="156" t="str">
        <f>Soupisky!$M13</f>
        <v>MO ČRS Jindřichův Hradec AWAS DRENNAN</v>
      </c>
      <c r="C13" s="157">
        <f ca="1">IF($B13&lt;&gt;"", INDEX('1k - Výsledková listina'!$B:$T,MATCH($B13,'1k - Výsledková listina'!$B:$B,0),8), "")</f>
        <v>33740</v>
      </c>
      <c r="D13" s="158">
        <f ca="1">IF($B13&lt;&gt;"", INDEX('1k - Výsledková listina'!$B:$T,MATCH($B13,'1k - Výsledková listina'!$B:$B,0),9), "")</f>
        <v>32</v>
      </c>
      <c r="E13" s="156">
        <f ca="1">IF($B13&lt;&gt;"", INDEX('1k - Výsledková listina'!$B:$T,MATCH($B13,'1k - Výsledková listina'!$B:$B,0),10), "")</f>
        <v>10</v>
      </c>
      <c r="F13" s="157">
        <f ca="1">IF($B13&lt;&gt;"", INDEX('1k - Výsledková listina'!$B:$T,MATCH($B13,'1k - Výsledková listina'!$B:$B,0),17), "")</f>
        <v>10120</v>
      </c>
      <c r="G13" s="156">
        <f ca="1">IF($B13&lt;&gt;"", INDEX('1k - Výsledková listina'!$B:$T,MATCH($B13,'1k - Výsledková listina'!$B:$B,0),18), "")</f>
        <v>33</v>
      </c>
      <c r="H13" s="156">
        <f ca="1">IF($B13&lt;&gt;"", INDEX('1k - Výsledková listina'!$B:$T,MATCH($B13,'1k - Výsledková listina'!$B:$B,0),19), "")</f>
        <v>10</v>
      </c>
      <c r="I13" s="157" t="str">
        <f ca="1">IF($B13&lt;&gt;"", INDEX('2k - Výsledková listina'!$B:$T,MATCH($B13,'2k - Výsledková listina'!$B:$B,0),8), "")</f>
        <v/>
      </c>
      <c r="J13" s="158" t="str">
        <f ca="1">IF($B13&lt;&gt;"", INDEX('2k - Výsledková listina'!$B:$T,MATCH($B13,'2k - Výsledková listina'!$B:$B,0),9), "")</f>
        <v/>
      </c>
      <c r="K13" s="156" t="str">
        <f ca="1">IF($B13&lt;&gt;"", INDEX('2k - Výsledková listina'!$B:$T,MATCH($B13,'2k - Výsledková listina'!$B:$B,0),10), "")</f>
        <v/>
      </c>
      <c r="L13" s="157" t="str">
        <f ca="1">IF($B13&lt;&gt;"", INDEX('2k - Výsledková listina'!$B:$T,MATCH($B13,'2k - Výsledková listina'!$B:$B,0),17), "")</f>
        <v/>
      </c>
      <c r="M13" s="156" t="str">
        <f ca="1">IF($B13&lt;&gt;"", INDEX('2k - Výsledková listina'!$B:$T,MATCH($B13,'2k - Výsledková listina'!$B:$B,0),18), "")</f>
        <v/>
      </c>
      <c r="N13" s="156" t="str">
        <f ca="1">IF($B13&lt;&gt;"", INDEX('2k - Výsledková listina'!$B:$T,MATCH($B13,'2k - Výsledková listina'!$B:$B,0),19), "")</f>
        <v/>
      </c>
      <c r="O13" s="157" t="str">
        <f ca="1">IF($B13&lt;&gt;"", INDEX('3k - Výsledková listina'!$B:$T,MATCH($B13,'3k - Výsledková listina'!$B:$B,0),8), "")</f>
        <v/>
      </c>
      <c r="P13" s="158" t="str">
        <f ca="1">IF($B13&lt;&gt;"", INDEX('3k - Výsledková listina'!$B:$T,MATCH($B13,'3k - Výsledková listina'!$B:$B,0),9), "")</f>
        <v/>
      </c>
      <c r="Q13" s="156" t="str">
        <f ca="1">IF($B13&lt;&gt;"", INDEX('3k - Výsledková listina'!$B:$T,MATCH($B13,'3k - Výsledková listina'!$B:$B,0),10), "")</f>
        <v/>
      </c>
      <c r="R13" s="157" t="str">
        <f ca="1">IF($B13&lt;&gt;"", INDEX('3k - Výsledková listina'!$B:$T,MATCH($B13,'3k - Výsledková listina'!$B:$B,0),17), "")</f>
        <v/>
      </c>
      <c r="S13" s="156" t="str">
        <f ca="1">IF($B13&lt;&gt;"", INDEX('3k - Výsledková listina'!$B:$T,MATCH($B13,'3k - Výsledková listina'!$B:$B,0),18), "")</f>
        <v/>
      </c>
      <c r="T13" s="156" t="str">
        <f ca="1">IF($B13&lt;&gt;"", INDEX('3k - Výsledková listina'!$B:$T,MATCH($B13,'3k - Výsledková listina'!$B:$B,0),19), "")</f>
        <v/>
      </c>
      <c r="U13" s="157" t="str">
        <f ca="1">IF($B13&lt;&gt;"", INDEX('4k - Výsledková listina'!$B:$T,MATCH($B13,'4k - Výsledková listina'!$B:$B,0),8), "")</f>
        <v/>
      </c>
      <c r="V13" s="158" t="str">
        <f ca="1">IF($B13&lt;&gt;"", INDEX('4k - Výsledková listina'!$B:$T,MATCH($B13,'4k - Výsledková listina'!$B:$B,0),9), "")</f>
        <v/>
      </c>
      <c r="W13" s="156" t="str">
        <f ca="1">IF($B13&lt;&gt;"", INDEX('4k - Výsledková listina'!$B:$T,MATCH($B13,'4k - Výsledková listina'!$B:$B,0),10), "")</f>
        <v/>
      </c>
      <c r="X13" s="157" t="str">
        <f ca="1">IF($B13&lt;&gt;"", INDEX('4k - Výsledková listina'!$B:$T,MATCH($B13,'4k - Výsledková listina'!$B:$B,0),17), "")</f>
        <v/>
      </c>
      <c r="Y13" s="156" t="str">
        <f ca="1">IF($B13&lt;&gt;"", INDEX('4k - Výsledková listina'!$B:$T,MATCH($B13,'4k - Výsledková listina'!$B:$B,0),18), "")</f>
        <v/>
      </c>
      <c r="Z13" s="156" t="str">
        <f ca="1">IF($B13&lt;&gt;"", INDEX('4k - Výsledková listina'!$B:$T,MATCH($B13,'4k - Výsledková listina'!$B:$B,0),19), "")</f>
        <v/>
      </c>
      <c r="AA13" s="157">
        <f ca="1">IF(SUM(C13,F13,I13,L13,O13,R13,U13,X13)=0, "", SUM(C13,F13,I13,L13,O13,R13,U13,X13))</f>
        <v>43860</v>
      </c>
      <c r="AB13" s="158">
        <f ca="1">IF(SUM(D13,G13,J13,M13,P13,S13,V13,Y13)=0, "", SUM(D13,G13,J13,M13,P13,S13,V13,Y13))</f>
        <v>65</v>
      </c>
      <c r="AC13" s="159">
        <f ca="1">IF(ISNUMBER(RANK(AB13,AB:AB,1)), RANK(AB13,AB:AB,1), "")</f>
        <v>10</v>
      </c>
      <c r="AD13" s="152">
        <f t="shared" si="0"/>
        <v>1</v>
      </c>
    </row>
    <row r="14" spans="1:30" ht="25.5" customHeight="1" x14ac:dyDescent="0.2">
      <c r="A14" s="179" t="s">
        <v>95</v>
      </c>
      <c r="B14" s="156" t="str">
        <f>Soupisky!$M14</f>
        <v>MO ČRS Mělník - Colmic</v>
      </c>
      <c r="C14" s="157">
        <f ca="1">IF($B14&lt;&gt;"", INDEX('1k - Výsledková listina'!$B:$T,MATCH($B14,'1k - Výsledková listina'!$B:$B,0),8), "")</f>
        <v>28050</v>
      </c>
      <c r="D14" s="158">
        <f ca="1">IF($B14&lt;&gt;"", INDEX('1k - Výsledková listina'!$B:$T,MATCH($B14,'1k - Výsledková listina'!$B:$B,0),9), "")</f>
        <v>39</v>
      </c>
      <c r="E14" s="156">
        <f ca="1">IF($B14&lt;&gt;"", INDEX('1k - Výsledková listina'!$B:$T,MATCH($B14,'1k - Výsledková listina'!$B:$B,0),10), "")</f>
        <v>11</v>
      </c>
      <c r="F14" s="157">
        <f ca="1">IF($B14&lt;&gt;"", INDEX('1k - Výsledková listina'!$B:$T,MATCH($B14,'1k - Výsledková listina'!$B:$B,0),17), "")</f>
        <v>9260</v>
      </c>
      <c r="G14" s="156">
        <f ca="1">IF($B14&lt;&gt;"", INDEX('1k - Výsledková listina'!$B:$T,MATCH($B14,'1k - Výsledková listina'!$B:$B,0),18), "")</f>
        <v>28</v>
      </c>
      <c r="H14" s="156">
        <f ca="1">IF($B14&lt;&gt;"", INDEX('1k - Výsledková listina'!$B:$T,MATCH($B14,'1k - Výsledková listina'!$B:$B,0),19), "")</f>
        <v>6</v>
      </c>
      <c r="I14" s="157" t="str">
        <f ca="1">IF($B14&lt;&gt;"", INDEX('2k - Výsledková listina'!$B:$T,MATCH($B14,'2k - Výsledková listina'!$B:$B,0),8), "")</f>
        <v/>
      </c>
      <c r="J14" s="158" t="str">
        <f ca="1">IF($B14&lt;&gt;"", INDEX('2k - Výsledková listina'!$B:$T,MATCH($B14,'2k - Výsledková listina'!$B:$B,0),9), "")</f>
        <v/>
      </c>
      <c r="K14" s="156" t="str">
        <f ca="1">IF($B14&lt;&gt;"", INDEX('2k - Výsledková listina'!$B:$T,MATCH($B14,'2k - Výsledková listina'!$B:$B,0),10), "")</f>
        <v/>
      </c>
      <c r="L14" s="157" t="str">
        <f ca="1">IF($B14&lt;&gt;"", INDEX('2k - Výsledková listina'!$B:$T,MATCH($B14,'2k - Výsledková listina'!$B:$B,0),17), "")</f>
        <v/>
      </c>
      <c r="M14" s="156" t="str">
        <f ca="1">IF($B14&lt;&gt;"", INDEX('2k - Výsledková listina'!$B:$T,MATCH($B14,'2k - Výsledková listina'!$B:$B,0),18), "")</f>
        <v/>
      </c>
      <c r="N14" s="156" t="str">
        <f ca="1">IF($B14&lt;&gt;"", INDEX('2k - Výsledková listina'!$B:$T,MATCH($B14,'2k - Výsledková listina'!$B:$B,0),19), "")</f>
        <v/>
      </c>
      <c r="O14" s="157" t="str">
        <f ca="1">IF($B14&lt;&gt;"", INDEX('3k - Výsledková listina'!$B:$T,MATCH($B14,'3k - Výsledková listina'!$B:$B,0),8), "")</f>
        <v/>
      </c>
      <c r="P14" s="158" t="str">
        <f ca="1">IF($B14&lt;&gt;"", INDEX('3k - Výsledková listina'!$B:$T,MATCH($B14,'3k - Výsledková listina'!$B:$B,0),9), "")</f>
        <v/>
      </c>
      <c r="Q14" s="156" t="str">
        <f ca="1">IF($B14&lt;&gt;"", INDEX('3k - Výsledková listina'!$B:$T,MATCH($B14,'3k - Výsledková listina'!$B:$B,0),10), "")</f>
        <v/>
      </c>
      <c r="R14" s="157" t="str">
        <f ca="1">IF($B14&lt;&gt;"", INDEX('3k - Výsledková listina'!$B:$T,MATCH($B14,'3k - Výsledková listina'!$B:$B,0),17), "")</f>
        <v/>
      </c>
      <c r="S14" s="156" t="str">
        <f ca="1">IF($B14&lt;&gt;"", INDEX('3k - Výsledková listina'!$B:$T,MATCH($B14,'3k - Výsledková listina'!$B:$B,0),18), "")</f>
        <v/>
      </c>
      <c r="T14" s="156" t="str">
        <f ca="1">IF($B14&lt;&gt;"", INDEX('3k - Výsledková listina'!$B:$T,MATCH($B14,'3k - Výsledková listina'!$B:$B,0),19), "")</f>
        <v/>
      </c>
      <c r="U14" s="157" t="str">
        <f ca="1">IF($B14&lt;&gt;"", INDEX('4k - Výsledková listina'!$B:$T,MATCH($B14,'4k - Výsledková listina'!$B:$B,0),8), "")</f>
        <v/>
      </c>
      <c r="V14" s="158" t="str">
        <f ca="1">IF($B14&lt;&gt;"", INDEX('4k - Výsledková listina'!$B:$T,MATCH($B14,'4k - Výsledková listina'!$B:$B,0),9), "")</f>
        <v/>
      </c>
      <c r="W14" s="156" t="str">
        <f ca="1">IF($B14&lt;&gt;"", INDEX('4k - Výsledková listina'!$B:$T,MATCH($B14,'4k - Výsledková listina'!$B:$B,0),10), "")</f>
        <v/>
      </c>
      <c r="X14" s="157" t="str">
        <f ca="1">IF($B14&lt;&gt;"", INDEX('4k - Výsledková listina'!$B:$T,MATCH($B14,'4k - Výsledková listina'!$B:$B,0),17), "")</f>
        <v/>
      </c>
      <c r="Y14" s="156" t="str">
        <f ca="1">IF($B14&lt;&gt;"", INDEX('4k - Výsledková listina'!$B:$T,MATCH($B14,'4k - Výsledková listina'!$B:$B,0),18), "")</f>
        <v/>
      </c>
      <c r="Z14" s="156" t="str">
        <f ca="1">IF($B14&lt;&gt;"", INDEX('4k - Výsledková listina'!$B:$T,MATCH($B14,'4k - Výsledková listina'!$B:$B,0),19), "")</f>
        <v/>
      </c>
      <c r="AA14" s="157">
        <f ca="1">IF(SUM(C14,F14,I14,L14,O14,R14,U14,X14)=0, "", SUM(C14,F14,I14,L14,O14,R14,U14,X14))</f>
        <v>37310</v>
      </c>
      <c r="AB14" s="158">
        <f ca="1">IF(SUM(D14,G14,J14,M14,P14,S14,V14,Y14)=0, "", SUM(D14,G14,J14,M14,P14,S14,V14,Y14))</f>
        <v>67</v>
      </c>
      <c r="AC14" s="159">
        <f ca="1">IF(ISNUMBER(RANK(AB14,AB:AB,1)), RANK(AB14,AB:AB,1), "")</f>
        <v>11</v>
      </c>
      <c r="AD14" s="152">
        <f t="shared" si="0"/>
        <v>1</v>
      </c>
    </row>
    <row r="15" spans="1:30" ht="25.5" customHeight="1" x14ac:dyDescent="0.2">
      <c r="A15" s="179" t="s">
        <v>96</v>
      </c>
      <c r="B15" s="156" t="str">
        <f>Soupisky!$M15</f>
        <v>MO MRS Třebíč - SENSAS</v>
      </c>
      <c r="C15" s="157">
        <f ca="1">IF($B15&lt;&gt;"", INDEX('1k - Výsledková listina'!$B:$T,MATCH($B15,'1k - Výsledková listina'!$B:$B,0),8), "")</f>
        <v>26790</v>
      </c>
      <c r="D15" s="158">
        <f ca="1">IF($B15&lt;&gt;"", INDEX('1k - Výsledková listina'!$B:$T,MATCH($B15,'1k - Výsledková listina'!$B:$B,0),9), "")</f>
        <v>41</v>
      </c>
      <c r="E15" s="156">
        <f ca="1">IF($B15&lt;&gt;"", INDEX('1k - Výsledková listina'!$B:$T,MATCH($B15,'1k - Výsledková listina'!$B:$B,0),10), "")</f>
        <v>12</v>
      </c>
      <c r="F15" s="157">
        <f ca="1">IF($B15&lt;&gt;"", INDEX('1k - Výsledková listina'!$B:$T,MATCH($B15,'1k - Výsledková listina'!$B:$B,0),17), "")</f>
        <v>5290</v>
      </c>
      <c r="G15" s="156">
        <f ca="1">IF($B15&lt;&gt;"", INDEX('1k - Výsledková listina'!$B:$T,MATCH($B15,'1k - Výsledková listina'!$B:$B,0),18), "")</f>
        <v>41.5</v>
      </c>
      <c r="H15" s="156">
        <f ca="1">IF($B15&lt;&gt;"", INDEX('1k - Výsledková listina'!$B:$T,MATCH($B15,'1k - Výsledková listina'!$B:$B,0),19), "")</f>
        <v>12</v>
      </c>
      <c r="I15" s="157" t="str">
        <f ca="1">IF($B15&lt;&gt;"", INDEX('2k - Výsledková listina'!$B:$T,MATCH($B15,'2k - Výsledková listina'!$B:$B,0),8), "")</f>
        <v/>
      </c>
      <c r="J15" s="158" t="str">
        <f ca="1">IF($B15&lt;&gt;"", INDEX('2k - Výsledková listina'!$B:$T,MATCH($B15,'2k - Výsledková listina'!$B:$B,0),9), "")</f>
        <v/>
      </c>
      <c r="K15" s="156" t="str">
        <f ca="1">IF($B15&lt;&gt;"", INDEX('2k - Výsledková listina'!$B:$T,MATCH($B15,'2k - Výsledková listina'!$B:$B,0),10), "")</f>
        <v/>
      </c>
      <c r="L15" s="157" t="str">
        <f ca="1">IF($B15&lt;&gt;"", INDEX('2k - Výsledková listina'!$B:$T,MATCH($B15,'2k - Výsledková listina'!$B:$B,0),17), "")</f>
        <v/>
      </c>
      <c r="M15" s="156" t="str">
        <f ca="1">IF($B15&lt;&gt;"", INDEX('2k - Výsledková listina'!$B:$T,MATCH($B15,'2k - Výsledková listina'!$B:$B,0),18), "")</f>
        <v/>
      </c>
      <c r="N15" s="156" t="str">
        <f ca="1">IF($B15&lt;&gt;"", INDEX('2k - Výsledková listina'!$B:$T,MATCH($B15,'2k - Výsledková listina'!$B:$B,0),19), "")</f>
        <v/>
      </c>
      <c r="O15" s="157" t="str">
        <f ca="1">IF($B15&lt;&gt;"", INDEX('3k - Výsledková listina'!$B:$T,MATCH($B15,'3k - Výsledková listina'!$B:$B,0),8), "")</f>
        <v/>
      </c>
      <c r="P15" s="158" t="str">
        <f ca="1">IF($B15&lt;&gt;"", INDEX('3k - Výsledková listina'!$B:$T,MATCH($B15,'3k - Výsledková listina'!$B:$B,0),9), "")</f>
        <v/>
      </c>
      <c r="Q15" s="156" t="str">
        <f ca="1">IF($B15&lt;&gt;"", INDEX('3k - Výsledková listina'!$B:$T,MATCH($B15,'3k - Výsledková listina'!$B:$B,0),10), "")</f>
        <v/>
      </c>
      <c r="R15" s="157" t="str">
        <f ca="1">IF($B15&lt;&gt;"", INDEX('3k - Výsledková listina'!$B:$T,MATCH($B15,'3k - Výsledková listina'!$B:$B,0),17), "")</f>
        <v/>
      </c>
      <c r="S15" s="156" t="str">
        <f ca="1">IF($B15&lt;&gt;"", INDEX('3k - Výsledková listina'!$B:$T,MATCH($B15,'3k - Výsledková listina'!$B:$B,0),18), "")</f>
        <v/>
      </c>
      <c r="T15" s="156" t="str">
        <f ca="1">IF($B15&lt;&gt;"", INDEX('3k - Výsledková listina'!$B:$T,MATCH($B15,'3k - Výsledková listina'!$B:$B,0),19), "")</f>
        <v/>
      </c>
      <c r="U15" s="157" t="str">
        <f ca="1">IF($B15&lt;&gt;"", INDEX('4k - Výsledková listina'!$B:$T,MATCH($B15,'4k - Výsledková listina'!$B:$B,0),8), "")</f>
        <v/>
      </c>
      <c r="V15" s="158" t="str">
        <f ca="1">IF($B15&lt;&gt;"", INDEX('4k - Výsledková listina'!$B:$T,MATCH($B15,'4k - Výsledková listina'!$B:$B,0),9), "")</f>
        <v/>
      </c>
      <c r="W15" s="156" t="str">
        <f ca="1">IF($B15&lt;&gt;"", INDEX('4k - Výsledková listina'!$B:$T,MATCH($B15,'4k - Výsledková listina'!$B:$B,0),10), "")</f>
        <v/>
      </c>
      <c r="X15" s="157" t="str">
        <f ca="1">IF($B15&lt;&gt;"", INDEX('4k - Výsledková listina'!$B:$T,MATCH($B15,'4k - Výsledková listina'!$B:$B,0),17), "")</f>
        <v/>
      </c>
      <c r="Y15" s="156" t="str">
        <f ca="1">IF($B15&lt;&gt;"", INDEX('4k - Výsledková listina'!$B:$T,MATCH($B15,'4k - Výsledková listina'!$B:$B,0),18), "")</f>
        <v/>
      </c>
      <c r="Z15" s="156" t="str">
        <f ca="1">IF($B15&lt;&gt;"", INDEX('4k - Výsledková listina'!$B:$T,MATCH($B15,'4k - Výsledková listina'!$B:$B,0),19), "")</f>
        <v/>
      </c>
      <c r="AA15" s="157">
        <f ca="1">IF(SUM(C15,F15,I15,L15,O15,R15,U15,X15)=0, "", SUM(C15,F15,I15,L15,O15,R15,U15,X15))</f>
        <v>32080</v>
      </c>
      <c r="AB15" s="158">
        <f ca="1">IF(SUM(D15,G15,J15,M15,P15,S15,V15,Y15)=0, "", SUM(D15,G15,J15,M15,P15,S15,V15,Y15))</f>
        <v>82.5</v>
      </c>
      <c r="AC15" s="159">
        <f ca="1">IF(ISNUMBER(RANK(AB15,AB:AB,1)), RANK(AB15,AB:AB,1), "")</f>
        <v>12</v>
      </c>
      <c r="AD15" s="152">
        <f t="shared" si="0"/>
        <v>1</v>
      </c>
    </row>
  </sheetData>
  <sheetProtection formatCells="0" formatColumns="0" formatRows="0" insertColumns="0" insertRows="0" deleteColumns="0" deleteRows="0" sort="0" autoFilter="0"/>
  <autoFilter ref="A3:AC6"/>
  <sortState ref="B6:AC15">
    <sortCondition ref="AC4:AC15"/>
  </sortState>
  <mergeCells count="15">
    <mergeCell ref="A1:A3"/>
    <mergeCell ref="B1:B3"/>
    <mergeCell ref="C1:H1"/>
    <mergeCell ref="I1:N1"/>
    <mergeCell ref="O1:T1"/>
    <mergeCell ref="AA1:AC2"/>
    <mergeCell ref="C2:E2"/>
    <mergeCell ref="F2:H2"/>
    <mergeCell ref="I2:K2"/>
    <mergeCell ref="L2:N2"/>
    <mergeCell ref="O2:Q2"/>
    <mergeCell ref="R2:T2"/>
    <mergeCell ref="U2:W2"/>
    <mergeCell ref="X2:Z2"/>
    <mergeCell ref="U1:Z1"/>
  </mergeCells>
  <printOptions horizontalCentered="1"/>
  <pageMargins left="0.31496062992125984" right="0.35433070866141736" top="0.98425196850393704" bottom="0.59055118110236227" header="0.51181102362204722" footer="0.35433070866141736"/>
  <pageSetup paperSize="9" scale="70" orientation="landscape" horizontalDpi="4294967293" r:id="rId1"/>
  <headerFooter alignWithMargins="0">
    <oddHeader>&amp;C&amp;"Arial,Tučné"&amp;14 1. liga LRU plavaná 2018 
&amp;A</oddHeader>
    <oddFooter>&amp;L&amp;F &amp;D&amp;R&amp;P / &amp;N</oddFooter>
  </headerFooter>
  <drawing r:id="rId2"/>
  <legacyDrawing r:id="rId3"/>
  <controls>
    <mc:AlternateContent xmlns:mc="http://schemas.openxmlformats.org/markup-compatibility/2006">
      <mc:Choice Requires="x14">
        <control shapeId="569374" r:id="rId4" name="CommandButton1">
          <controlPr defaultSize="0" print="0" autoLine="0" autoPict="0" r:id="rId5">
            <anchor moveWithCells="1">
              <from>
                <xdr:col>17</xdr:col>
                <xdr:colOff>238125</xdr:colOff>
                <xdr:row>0</xdr:row>
                <xdr:rowOff>142875</xdr:rowOff>
              </from>
              <to>
                <xdr:col>19</xdr:col>
                <xdr:colOff>19050</xdr:colOff>
                <xdr:row>1</xdr:row>
                <xdr:rowOff>171450</xdr:rowOff>
              </to>
            </anchor>
          </controlPr>
        </control>
      </mc:Choice>
      <mc:Fallback>
        <control shapeId="569374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BS57"/>
  <sheetViews>
    <sheetView showGridLines="0" view="pageBreakPreview" topLeftCell="A5" zoomScale="90" zoomScaleNormal="100" zoomScaleSheetLayoutView="90" workbookViewId="0">
      <pane xSplit="2" ySplit="3" topLeftCell="C32" activePane="bottomRight" state="frozen"/>
      <selection activeCell="A5" sqref="A5"/>
      <selection pane="topRight" activeCell="C5" sqref="C5"/>
      <selection pane="bottomLeft" activeCell="A8" sqref="A8"/>
      <selection pane="bottomRight" activeCell="Y24" sqref="Y24:Y27"/>
    </sheetView>
  </sheetViews>
  <sheetFormatPr defaultColWidth="9.140625" defaultRowHeight="12.75" x14ac:dyDescent="0.2"/>
  <cols>
    <col min="1" max="1" width="6.28515625" style="41" bestFit="1" customWidth="1"/>
    <col min="2" max="2" width="15.5703125" style="85" customWidth="1"/>
    <col min="3" max="3" width="6.140625" style="41" customWidth="1"/>
    <col min="4" max="4" width="21" style="41" customWidth="1"/>
    <col min="5" max="5" width="3.5703125" style="41" customWidth="1"/>
    <col min="6" max="6" width="3.85546875" style="41" customWidth="1"/>
    <col min="7" max="7" width="7" style="102" bestFit="1" customWidth="1"/>
    <col min="8" max="8" width="5.85546875" style="41" customWidth="1"/>
    <col min="9" max="9" width="7.85546875" style="102" customWidth="1"/>
    <col min="10" max="10" width="6.140625" style="102" customWidth="1"/>
    <col min="11" max="11" width="6.5703125" style="102" customWidth="1"/>
    <col min="12" max="12" width="5.7109375" style="102" customWidth="1"/>
    <col min="13" max="13" width="21" style="102" customWidth="1"/>
    <col min="14" max="14" width="3.5703125" style="41" customWidth="1"/>
    <col min="15" max="15" width="3.85546875" style="41" customWidth="1"/>
    <col min="16" max="16" width="7" style="102" bestFit="1" customWidth="1"/>
    <col min="17" max="17" width="5.85546875" style="41" customWidth="1"/>
    <col min="18" max="18" width="7.85546875" style="102" customWidth="1"/>
    <col min="19" max="19" width="6.140625" style="102" customWidth="1"/>
    <col min="20" max="20" width="6.5703125" style="102" customWidth="1"/>
    <col min="21" max="22" width="3.140625" style="41" hidden="1" customWidth="1"/>
    <col min="23" max="23" width="54" style="40" hidden="1" customWidth="1"/>
    <col min="24" max="24" width="9.7109375" style="102" customWidth="1"/>
    <col min="25" max="25" width="6.140625" style="41" customWidth="1"/>
    <col min="26" max="26" width="7.140625" style="41" customWidth="1"/>
    <col min="27" max="27" width="2.85546875" style="41" hidden="1" customWidth="1"/>
    <col min="28" max="28" width="12" style="99" bestFit="1" customWidth="1"/>
    <col min="29" max="30" width="9.140625" style="99"/>
    <col min="31" max="31" width="28.42578125" style="86" bestFit="1" customWidth="1"/>
    <col min="32" max="32" width="9.140625" style="99"/>
    <col min="33" max="33" width="28.42578125" style="86" bestFit="1" customWidth="1"/>
    <col min="34" max="34" width="9.140625" style="99"/>
    <col min="35" max="35" width="28.42578125" style="86" bestFit="1" customWidth="1"/>
    <col min="36" max="36" width="9.140625" style="99"/>
    <col min="37" max="37" width="28.42578125" style="86" bestFit="1" customWidth="1"/>
    <col min="38" max="38" width="9.140625" style="99"/>
    <col min="39" max="39" width="28.42578125" style="86" bestFit="1" customWidth="1"/>
    <col min="40" max="40" width="9.140625" style="99"/>
    <col min="41" max="41" width="28.42578125" style="86" bestFit="1" customWidth="1"/>
    <col min="42" max="42" width="9.140625" style="99"/>
    <col min="43" max="43" width="28.42578125" style="86" bestFit="1" customWidth="1"/>
    <col min="44" max="44" width="9.140625" style="99"/>
    <col min="45" max="45" width="28.42578125" style="86" bestFit="1" customWidth="1"/>
    <col min="46" max="46" width="9.140625" style="99"/>
    <col min="47" max="47" width="28.42578125" style="86" bestFit="1" customWidth="1"/>
    <col min="48" max="48" width="9.140625" style="99"/>
    <col min="49" max="49" width="28.42578125" style="86" bestFit="1" customWidth="1"/>
    <col min="50" max="50" width="9.140625" style="99"/>
    <col min="51" max="51" width="28.42578125" style="86" bestFit="1" customWidth="1"/>
    <col min="52" max="52" width="9.140625" style="99"/>
    <col min="53" max="53" width="28.42578125" style="86" bestFit="1" customWidth="1"/>
    <col min="54" max="54" width="9.140625" style="99"/>
    <col min="55" max="55" width="28.42578125" style="86" bestFit="1" customWidth="1"/>
    <col min="56" max="61" width="9.140625" style="41"/>
    <col min="62" max="62" width="9.42578125" style="41" bestFit="1" customWidth="1"/>
    <col min="63" max="16384" width="9.140625" style="41"/>
  </cols>
  <sheetData>
    <row r="1" spans="1:71" s="85" customFormat="1" ht="18" x14ac:dyDescent="0.25">
      <c r="A1" s="351" t="s">
        <v>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</row>
    <row r="2" spans="1:71" s="37" customFormat="1" ht="15" x14ac:dyDescent="0.2">
      <c r="B2" s="43" t="str">
        <f>CONCATENATE("Místo konání: ",'1k - Základní list'!E2)</f>
        <v>Místo konání: Nežárka 4 (421 052)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38"/>
      <c r="O2" s="38"/>
      <c r="P2" s="345" t="str">
        <f>CONCATENATE("Pořadatel: ",'1k - Základní list'!E5)</f>
        <v xml:space="preserve">Pořadatel: MO ČRS J. Hradec </v>
      </c>
      <c r="Q2" s="345"/>
      <c r="R2" s="345"/>
      <c r="S2" s="345"/>
      <c r="T2" s="345"/>
      <c r="W2" s="88"/>
      <c r="X2" s="88"/>
      <c r="Y2" s="88"/>
      <c r="Z2" s="88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</row>
    <row r="3" spans="1:71" s="37" customFormat="1" ht="15" x14ac:dyDescent="0.2">
      <c r="A3" s="38"/>
      <c r="B3" s="43" t="str">
        <f ca="1">CONCATENATE("Druh závodu: ",'1k - Základní list'!$E$3," ",'1k - Základní list'!$G$3)</f>
        <v>Druh závodu: 1. liga 1. kolo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38"/>
      <c r="O3" s="38"/>
      <c r="P3" s="345" t="str">
        <f>CONCATENATE("Hlavní rozhodčí: ",'1k - Základní list'!E6)</f>
        <v>Hlavní rozhodčí: Václav Adamec ml.</v>
      </c>
      <c r="Q3" s="345"/>
      <c r="R3" s="345"/>
      <c r="S3" s="345"/>
      <c r="T3" s="345"/>
      <c r="W3" s="88"/>
      <c r="X3" s="88"/>
      <c r="Y3" s="88"/>
      <c r="Z3" s="88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</row>
    <row r="4" spans="1:71" s="37" customFormat="1" ht="13.5" thickBot="1" x14ac:dyDescent="0.25">
      <c r="A4" s="38"/>
      <c r="B4" s="42" t="str">
        <f>CONCATENATE("Datum konání: ",'1k - Základní list'!D4," - ",'1k - Základní list'!F4)</f>
        <v>Datum konání: 5.5.18 - 6.5.18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38"/>
      <c r="O4" s="38"/>
      <c r="P4" s="90"/>
      <c r="Q4" s="38"/>
      <c r="R4" s="90"/>
      <c r="S4" s="90"/>
      <c r="T4" s="90"/>
      <c r="W4" s="88"/>
      <c r="X4" s="90"/>
      <c r="Y4" s="38"/>
      <c r="Z4" s="38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</row>
    <row r="5" spans="1:71" s="94" customFormat="1" ht="24" customHeight="1" x14ac:dyDescent="0.2">
      <c r="A5" s="314" t="s">
        <v>39</v>
      </c>
      <c r="B5" s="316" t="s">
        <v>15</v>
      </c>
      <c r="C5" s="318" t="s">
        <v>103</v>
      </c>
      <c r="D5" s="319"/>
      <c r="E5" s="319"/>
      <c r="F5" s="319"/>
      <c r="G5" s="319"/>
      <c r="H5" s="319"/>
      <c r="I5" s="319"/>
      <c r="J5" s="319"/>
      <c r="K5" s="320"/>
      <c r="L5" s="318" t="s">
        <v>104</v>
      </c>
      <c r="M5" s="348"/>
      <c r="N5" s="348"/>
      <c r="O5" s="348"/>
      <c r="P5" s="348"/>
      <c r="Q5" s="348"/>
      <c r="R5" s="348"/>
      <c r="S5" s="348"/>
      <c r="T5" s="349"/>
      <c r="U5" s="91" t="s">
        <v>18</v>
      </c>
      <c r="V5" s="92" t="s">
        <v>19</v>
      </c>
      <c r="W5" s="93" t="s">
        <v>47</v>
      </c>
      <c r="X5" s="354" t="s">
        <v>45</v>
      </c>
      <c r="Y5" s="355"/>
      <c r="Z5" s="356"/>
      <c r="AB5" s="95" t="s">
        <v>71</v>
      </c>
      <c r="AC5" s="95">
        <v>4</v>
      </c>
      <c r="AD5" s="95"/>
      <c r="AE5" s="96"/>
      <c r="AF5" s="95"/>
      <c r="AG5" s="96"/>
      <c r="AH5" s="95"/>
      <c r="AI5" s="96"/>
      <c r="AJ5" s="95"/>
      <c r="AK5" s="96"/>
      <c r="AL5" s="95"/>
      <c r="AM5" s="96"/>
      <c r="AN5" s="95"/>
      <c r="AO5" s="96"/>
      <c r="AP5" s="95"/>
      <c r="AQ5" s="96"/>
      <c r="AR5" s="95"/>
      <c r="AS5" s="96"/>
      <c r="AT5" s="95"/>
      <c r="AU5" s="96"/>
      <c r="AV5" s="95"/>
      <c r="AW5" s="96"/>
      <c r="AX5" s="95"/>
      <c r="AY5" s="96"/>
      <c r="AZ5" s="95"/>
      <c r="BA5" s="96"/>
      <c r="BB5" s="95"/>
      <c r="BC5" s="96"/>
    </row>
    <row r="6" spans="1:71" s="94" customFormat="1" x14ac:dyDescent="0.2">
      <c r="A6" s="315"/>
      <c r="B6" s="317"/>
      <c r="C6" s="321" t="s">
        <v>4</v>
      </c>
      <c r="D6" s="325" t="s">
        <v>29</v>
      </c>
      <c r="E6" s="323" t="s">
        <v>0</v>
      </c>
      <c r="F6" s="324"/>
      <c r="G6" s="323" t="s">
        <v>118</v>
      </c>
      <c r="H6" s="324"/>
      <c r="I6" s="323" t="s">
        <v>40</v>
      </c>
      <c r="J6" s="327"/>
      <c r="K6" s="328"/>
      <c r="L6" s="321" t="s">
        <v>4</v>
      </c>
      <c r="M6" s="325" t="s">
        <v>29</v>
      </c>
      <c r="N6" s="346" t="str">
        <f>E6</f>
        <v>Sektor</v>
      </c>
      <c r="O6" s="347"/>
      <c r="P6" s="323" t="s">
        <v>118</v>
      </c>
      <c r="Q6" s="347"/>
      <c r="R6" s="323" t="s">
        <v>40</v>
      </c>
      <c r="S6" s="346"/>
      <c r="T6" s="352"/>
      <c r="U6" s="91"/>
      <c r="V6" s="92"/>
      <c r="W6" s="93"/>
      <c r="X6" s="357"/>
      <c r="Y6" s="358"/>
      <c r="Z6" s="359"/>
      <c r="AB6" s="95" t="s">
        <v>72</v>
      </c>
      <c r="AC6" s="95">
        <f>POCET_DRUZSTEV</f>
        <v>12</v>
      </c>
      <c r="AD6" s="95"/>
      <c r="AE6" s="96"/>
      <c r="AF6" s="95"/>
      <c r="AG6" s="96"/>
      <c r="AH6" s="95"/>
      <c r="AI6" s="96"/>
      <c r="AJ6" s="95"/>
      <c r="AK6" s="96"/>
      <c r="AL6" s="95"/>
      <c r="AM6" s="96"/>
      <c r="AN6" s="95"/>
      <c r="AO6" s="96"/>
      <c r="AP6" s="95"/>
      <c r="AQ6" s="96"/>
      <c r="AR6" s="95"/>
      <c r="AS6" s="96"/>
      <c r="AT6" s="95"/>
      <c r="AU6" s="96"/>
      <c r="AV6" s="95"/>
      <c r="AW6" s="96"/>
      <c r="AX6" s="95"/>
      <c r="AY6" s="96"/>
      <c r="AZ6" s="95"/>
      <c r="BA6" s="96"/>
      <c r="BB6" s="95"/>
      <c r="BC6" s="96"/>
    </row>
    <row r="7" spans="1:71" s="94" customFormat="1" ht="18.75" thickBot="1" x14ac:dyDescent="0.25">
      <c r="A7" s="315"/>
      <c r="B7" s="317"/>
      <c r="C7" s="322"/>
      <c r="D7" s="326"/>
      <c r="E7" s="132" t="s">
        <v>6</v>
      </c>
      <c r="F7" s="123" t="s">
        <v>5</v>
      </c>
      <c r="G7" s="133" t="s">
        <v>1</v>
      </c>
      <c r="H7" s="133" t="s">
        <v>14</v>
      </c>
      <c r="I7" s="133" t="s">
        <v>1</v>
      </c>
      <c r="J7" s="133" t="s">
        <v>3</v>
      </c>
      <c r="K7" s="134" t="s">
        <v>2</v>
      </c>
      <c r="L7" s="350"/>
      <c r="M7" s="353"/>
      <c r="N7" s="132" t="str">
        <f>E7</f>
        <v>sk</v>
      </c>
      <c r="O7" s="123" t="str">
        <f>F7</f>
        <v>čís</v>
      </c>
      <c r="P7" s="133" t="s">
        <v>1</v>
      </c>
      <c r="Q7" s="133" t="s">
        <v>14</v>
      </c>
      <c r="R7" s="133" t="s">
        <v>1</v>
      </c>
      <c r="S7" s="133" t="s">
        <v>3</v>
      </c>
      <c r="T7" s="134" t="s">
        <v>2</v>
      </c>
      <c r="U7" s="91"/>
      <c r="V7" s="92"/>
      <c r="W7" s="93"/>
      <c r="X7" s="133" t="s">
        <v>1</v>
      </c>
      <c r="Y7" s="133" t="s">
        <v>3</v>
      </c>
      <c r="Z7" s="134" t="s">
        <v>2</v>
      </c>
      <c r="AB7" s="95"/>
      <c r="AC7" s="105"/>
      <c r="AD7" s="95"/>
      <c r="AE7" s="96"/>
      <c r="AF7" s="95"/>
      <c r="AG7" s="96"/>
      <c r="AH7" s="95"/>
      <c r="AI7" s="96"/>
      <c r="AJ7" s="95"/>
      <c r="AK7" s="96"/>
      <c r="AL7" s="95"/>
      <c r="AM7" s="96"/>
      <c r="AN7" s="95"/>
      <c r="AO7" s="96"/>
      <c r="AP7" s="95"/>
      <c r="AQ7" s="96"/>
      <c r="AR7" s="95"/>
      <c r="AS7" s="96"/>
      <c r="AT7" s="95"/>
      <c r="AU7" s="96"/>
      <c r="AV7" s="95"/>
      <c r="AW7" s="96"/>
      <c r="AX7" s="95"/>
      <c r="AY7" s="96"/>
      <c r="AZ7" s="95"/>
      <c r="BA7" s="96"/>
      <c r="BB7" s="95"/>
      <c r="BC7" s="96"/>
    </row>
    <row r="8" spans="1:71" s="94" customFormat="1" ht="25.5" customHeight="1" x14ac:dyDescent="0.2">
      <c r="A8" s="338">
        <f>IF(INDEX('122'!$H$4:$H$15,MATCH(B8,'122'!$I$4:$I$15,0),)=0,"",INDEX('122'!$H$4:$H$15,MATCH(B8,'122'!$I$4:$I$15,0),))</f>
        <v>5</v>
      </c>
      <c r="B8" s="329" t="str">
        <f>Soupisky!$M6</f>
        <v>MRS Cortina Sensas</v>
      </c>
      <c r="C8" s="76">
        <f>IF(D8="","",INDEX(Soupisky!$H:$H,MATCH(D8,Soupisky!$I:$I,0)))</f>
        <v>1927</v>
      </c>
      <c r="D8" s="208" t="s">
        <v>188</v>
      </c>
      <c r="E8" s="198" t="s">
        <v>43</v>
      </c>
      <c r="F8" s="199">
        <f>IF(OR(ISNA(MATCH(W8,'122'!$B$4:$B$15,0)),ISNA(MATCH(E8,'122'!$C$3:$F$3,0))),"",INDEX('122'!$C$4:$F$15,MATCH(W8,'122'!$B$4:$B$15,0),MATCH(E8,'122'!$C$3:$F$3,0)))</f>
        <v>5</v>
      </c>
      <c r="G8" s="24">
        <f>IF($F8="","",INDEX('1k - 1. závod'!$A:$AB,$F8+5,INDEX('1k - Základní list'!$B:$B,MATCH($E8,'1k - Základní list'!$A:$A,0),1)))</f>
        <v>10450</v>
      </c>
      <c r="H8" s="144">
        <f>IF($F8="",IF(AA8&gt;0, POCET_DRUZSTEV, ""),INDEX('1k - 1. závod'!$A:$AB,$F8+5,INDEX('1k - Základní list'!$B:$B,MATCH($E8,'1k - Základní list'!$A:$A,0),1)+3))</f>
        <v>4</v>
      </c>
      <c r="I8" s="332">
        <f>IF(F8="","",SUM(G8:G11))</f>
        <v>47070</v>
      </c>
      <c r="J8" s="332">
        <f>IF(AA8&gt;0, SUM(H8:H11), "")</f>
        <v>16</v>
      </c>
      <c r="K8" s="341">
        <f>IF(AA8&gt;0, RANK(J8,J:J,1), "")</f>
        <v>2</v>
      </c>
      <c r="L8" s="76">
        <f>IF(M8="","",INDEX(Soupisky!$H:$H,MATCH(M8,Soupisky!$I:$I,0)))</f>
        <v>1927</v>
      </c>
      <c r="M8" s="208" t="str">
        <f t="shared" ref="M8:M11" si="0">IF(D8&lt;&gt;"",D8,"")</f>
        <v>Darebník Roman</v>
      </c>
      <c r="N8" s="198" t="s">
        <v>41</v>
      </c>
      <c r="O8" s="199">
        <f>IF(OR(ISNA(MATCH(W8,'122'!$B$19:$B$30,0)),ISNA(MATCH(N8,'122'!$C$18:$F$18,0))),"",INDEX('122'!$C$19:$F$30,MATCH(W8,'122'!$B$19:$B$30,0),MATCH(N8,'122'!$C$18:$F$18,0)))</f>
        <v>7</v>
      </c>
      <c r="P8" s="24">
        <f>IF($O8="","",INDEX('1k - 2. závod'!$A:$AB,$O8+5,INDEX('1k - Základní list'!$B:$B,MATCH($N8,'1k - Základní list'!$A:$A,0),1)))</f>
        <v>4160</v>
      </c>
      <c r="Q8" s="144">
        <f>IF($O8="",IF(AA8&gt;0, POCET_DRUZSTEV, ""),INDEX('1k - 2. závod'!$A:$AB,$O8+5,INDEX('1k - Základní list'!$B:$B,MATCH($N8,'1k - Základní list'!$A:$A,0),1)+3))</f>
        <v>4</v>
      </c>
      <c r="R8" s="311">
        <f>IF(O8="","",SUM(P8:P11))</f>
        <v>22080</v>
      </c>
      <c r="S8" s="311">
        <f>IF(AA8&gt;0, SUM(Q8:Q11), "")</f>
        <v>16</v>
      </c>
      <c r="T8" s="305">
        <f>IF(AA8&gt;0, RANK(S8,S:S,1), "")</f>
        <v>2</v>
      </c>
      <c r="U8" s="126" t="str">
        <f t="shared" ref="U8:U11" si="1">CONCATENATE(E8,F8)</f>
        <v>D5</v>
      </c>
      <c r="V8" s="126" t="str">
        <f t="shared" ref="V8:V11" si="2">CONCATENATE(N8,O8)</f>
        <v>B7</v>
      </c>
      <c r="W8" s="127" t="str">
        <f>IF(ISBLANK(B8),"",B8)</f>
        <v>MRS Cortina Sensas</v>
      </c>
      <c r="X8" s="308">
        <f>IF(O8="","",SUM(I8,R8))</f>
        <v>69150</v>
      </c>
      <c r="Y8" s="311">
        <f>IF(AA8&gt;0, SUM(S8,J8), "")</f>
        <v>32</v>
      </c>
      <c r="Z8" s="305">
        <f>IF(AA8&gt;0, RANK(Y8,Y:Y,1), "")</f>
        <v>1</v>
      </c>
      <c r="AA8" s="304">
        <f>IF(AND(D8="",D9="",D10="",D11=""), 0, 1)</f>
        <v>1</v>
      </c>
      <c r="AB8" s="95"/>
      <c r="AC8" s="95"/>
      <c r="AD8" s="95"/>
      <c r="AE8" s="96"/>
      <c r="AF8" s="95"/>
      <c r="AG8" s="96"/>
      <c r="AH8" s="95"/>
      <c r="AI8" s="96"/>
      <c r="AJ8" s="95"/>
      <c r="AK8" s="96"/>
      <c r="AL8" s="95"/>
      <c r="AM8" s="96"/>
      <c r="AN8" s="95"/>
      <c r="AO8" s="96"/>
      <c r="AP8" s="95"/>
      <c r="AQ8" s="96"/>
      <c r="AR8" s="95"/>
      <c r="AS8" s="96"/>
      <c r="AT8" s="95"/>
      <c r="AU8" s="96"/>
      <c r="AV8" s="95"/>
      <c r="AW8" s="96"/>
      <c r="AX8" s="95"/>
      <c r="AY8" s="96"/>
      <c r="AZ8" s="95"/>
      <c r="BA8" s="96"/>
      <c r="BB8" s="95"/>
      <c r="BC8" s="96"/>
      <c r="BR8" s="94" t="str">
        <f t="shared" ref="BR8:BR11" si="3">CONCATENATE(E8,F8)</f>
        <v>D5</v>
      </c>
      <c r="BS8" s="94" t="str">
        <f t="shared" ref="BS8:BS11" si="4">CONCATENATE(N8,O8)</f>
        <v>B7</v>
      </c>
    </row>
    <row r="9" spans="1:71" s="94" customFormat="1" ht="25.5" customHeight="1" x14ac:dyDescent="0.2">
      <c r="A9" s="339"/>
      <c r="B9" s="330"/>
      <c r="C9" s="77">
        <f>IF(D9="","",INDEX(Soupisky!$H:$H,MATCH(D9,Soupisky!$I:$I,0)))</f>
        <v>3077</v>
      </c>
      <c r="D9" s="200" t="s">
        <v>185</v>
      </c>
      <c r="E9" s="201" t="s">
        <v>42</v>
      </c>
      <c r="F9" s="202">
        <f>IF(OR(ISNA(MATCH(W9,'122'!$B$4:$B$15,0)),ISNA(MATCH(E9,'122'!$C$3:$F$3,0))),"",INDEX('122'!$C$4:$F$15,MATCH(W9,'122'!$B$4:$B$15,0),MATCH(E9,'122'!$C$3:$F$3,0)))</f>
        <v>5</v>
      </c>
      <c r="G9" s="25">
        <f>IF($F9="","",INDEX('1k - 1. závod'!$A:$AB,$F9+5,INDEX('1k - Základní list'!$B:$B,MATCH($E9,'1k - Základní list'!$A:$A,0),1)))</f>
        <v>10710</v>
      </c>
      <c r="H9" s="145">
        <f>IF($F9="",IF(AA8&gt;0, POCET_DRUZSTEV, ""),INDEX('1k - 1. závod'!$A:$AB,$F9+5,INDEX('1k - Základní list'!$B:$B,MATCH($E9,'1k - Základní list'!$A:$A,0),1)+3))</f>
        <v>3</v>
      </c>
      <c r="I9" s="333"/>
      <c r="J9" s="333"/>
      <c r="K9" s="342"/>
      <c r="L9" s="77">
        <f>IF(M9="","",INDEX(Soupisky!$H:$H,MATCH(M9,Soupisky!$I:$I,0)))</f>
        <v>3077</v>
      </c>
      <c r="M9" s="200" t="str">
        <f t="shared" si="0"/>
        <v>Tlustý Luboš</v>
      </c>
      <c r="N9" s="201" t="s">
        <v>43</v>
      </c>
      <c r="O9" s="202">
        <f>IF(OR(ISNA(MATCH(W9,'122'!$B$19:$B$30,0)),ISNA(MATCH(N9,'122'!$C$18:$F$18,0))),"",INDEX('122'!$C$19:$F$30,MATCH(W9,'122'!$B$19:$B$30,0),MATCH(N9,'122'!$C$18:$F$18,0)))</f>
        <v>7</v>
      </c>
      <c r="P9" s="25">
        <f>IF($O9="","",INDEX('1k - 2. závod'!$A:$AB,$O9+5,INDEX('1k - Základní list'!$B:$B,MATCH($N9,'1k - Základní list'!$A:$A,0),1)))</f>
        <v>4890</v>
      </c>
      <c r="Q9" s="145">
        <f>IF($O9="",IF(AA8&gt;0, POCET_DRUZSTEV, ""),INDEX('1k - 2. závod'!$A:$AB,$O9+5,INDEX('1k - Základní list'!$B:$B,MATCH($N9,'1k - Základní list'!$A:$A,0),1)+3))</f>
        <v>4</v>
      </c>
      <c r="R9" s="312"/>
      <c r="S9" s="312"/>
      <c r="T9" s="306"/>
      <c r="U9" s="128" t="str">
        <f t="shared" si="1"/>
        <v>C5</v>
      </c>
      <c r="V9" s="128" t="str">
        <f t="shared" si="2"/>
        <v>D7</v>
      </c>
      <c r="W9" s="129" t="str">
        <f>IF(ISBLANK(B8),"",B8)</f>
        <v>MRS Cortina Sensas</v>
      </c>
      <c r="X9" s="309"/>
      <c r="Y9" s="312"/>
      <c r="Z9" s="306"/>
      <c r="AA9" s="304"/>
      <c r="AB9" s="95"/>
      <c r="AC9" s="95"/>
      <c r="AD9" s="95"/>
      <c r="AE9" s="96"/>
      <c r="AF9" s="95"/>
      <c r="AG9" s="96"/>
      <c r="AH9" s="95"/>
      <c r="AI9" s="96"/>
      <c r="AJ9" s="95"/>
      <c r="AK9" s="96"/>
      <c r="AL9" s="95"/>
      <c r="AM9" s="96"/>
      <c r="AN9" s="95"/>
      <c r="AO9" s="96"/>
      <c r="AP9" s="95"/>
      <c r="AQ9" s="96"/>
      <c r="AR9" s="95"/>
      <c r="AS9" s="96"/>
      <c r="AT9" s="95"/>
      <c r="AU9" s="96"/>
      <c r="AV9" s="95"/>
      <c r="AW9" s="96"/>
      <c r="AX9" s="95"/>
      <c r="AY9" s="96"/>
      <c r="AZ9" s="95"/>
      <c r="BA9" s="96"/>
      <c r="BB9" s="95"/>
      <c r="BC9" s="96"/>
      <c r="BR9" s="94" t="str">
        <f t="shared" si="3"/>
        <v>C5</v>
      </c>
      <c r="BS9" s="94" t="str">
        <f t="shared" si="4"/>
        <v>D7</v>
      </c>
    </row>
    <row r="10" spans="1:71" s="94" customFormat="1" ht="25.5" customHeight="1" x14ac:dyDescent="0.2">
      <c r="A10" s="339"/>
      <c r="B10" s="330"/>
      <c r="C10" s="78">
        <f>IF(D10="","",INDEX(Soupisky!$H:$H,MATCH(D10,Soupisky!$I:$I,0)))</f>
        <v>2617</v>
      </c>
      <c r="D10" s="200" t="s">
        <v>186</v>
      </c>
      <c r="E10" s="203" t="s">
        <v>41</v>
      </c>
      <c r="F10" s="204">
        <f>IF(OR(ISNA(MATCH(W10,'122'!$B$4:$B$15,0)),ISNA(MATCH(E10,'122'!$C$3:$F$3,0))),"",INDEX('122'!$C$4:$F$15,MATCH(W10,'122'!$B$4:$B$15,0),MATCH(E10,'122'!$C$3:$F$3,0)))</f>
        <v>5</v>
      </c>
      <c r="G10" s="25">
        <f>IF($F10="","",INDEX('1k - 1. závod'!$A:$AB,$F10+5,INDEX('1k - Základní list'!$B:$B,MATCH($E10,'1k - Základní list'!$A:$A,0),1)))</f>
        <v>12290</v>
      </c>
      <c r="H10" s="145">
        <f>IF($F10="",IF(AA8&gt;0, POCET_DRUZSTEV, ""),INDEX('1k - 1. závod'!$A:$AB,$F10+5,INDEX('1k - Základní list'!$B:$B,MATCH($E10,'1k - Základní list'!$A:$A,0),1)+3))</f>
        <v>6</v>
      </c>
      <c r="I10" s="333"/>
      <c r="J10" s="333"/>
      <c r="K10" s="342"/>
      <c r="L10" s="78">
        <f>IF(M10="","",INDEX(Soupisky!$H:$H,MATCH(M10,Soupisky!$I:$I,0)))</f>
        <v>2617</v>
      </c>
      <c r="M10" s="200" t="str">
        <f t="shared" si="0"/>
        <v>Valchař Jakub</v>
      </c>
      <c r="N10" s="203" t="s">
        <v>42</v>
      </c>
      <c r="O10" s="204">
        <f>IF(OR(ISNA(MATCH(W10,'122'!$B$19:$B$30,0)),ISNA(MATCH(N10,'122'!$C$18:$F$18,0))),"",INDEX('122'!$C$19:$F$30,MATCH(W10,'122'!$B$19:$B$30,0),MATCH(N10,'122'!$C$18:$F$18,0)))</f>
        <v>7</v>
      </c>
      <c r="P10" s="25">
        <f>IF($O10="","",INDEX('1k - 2. závod'!$A:$AB,$O10+5,INDEX('1k - Základní list'!$B:$B,MATCH($N10,'1k - Základní list'!$A:$A,0),1)))</f>
        <v>2630</v>
      </c>
      <c r="Q10" s="145">
        <f>IF($O10="",IF(AA8&gt;0, POCET_DRUZSTEV, ""), INDEX('1k - 2. závod'!$A:$AB,$O10+5,INDEX('1k - Základní list'!$B:$B,MATCH($N10,'1k - Základní list'!$A:$A,0),1)+3))</f>
        <v>6</v>
      </c>
      <c r="R10" s="312"/>
      <c r="S10" s="312"/>
      <c r="T10" s="306"/>
      <c r="U10" s="128" t="str">
        <f t="shared" si="1"/>
        <v>B5</v>
      </c>
      <c r="V10" s="128" t="str">
        <f t="shared" si="2"/>
        <v>C7</v>
      </c>
      <c r="W10" s="129" t="str">
        <f>IF(ISBLANK(B8),"",B8)</f>
        <v>MRS Cortina Sensas</v>
      </c>
      <c r="X10" s="309"/>
      <c r="Y10" s="312"/>
      <c r="Z10" s="306"/>
      <c r="AA10" s="304"/>
      <c r="AB10" s="95"/>
      <c r="AC10" s="95"/>
      <c r="AD10" s="95"/>
      <c r="AE10" s="96"/>
      <c r="AF10" s="95"/>
      <c r="AG10" s="96"/>
      <c r="AH10" s="95"/>
      <c r="AI10" s="96"/>
      <c r="AJ10" s="95"/>
      <c r="AK10" s="96"/>
      <c r="AL10" s="95"/>
      <c r="AM10" s="96"/>
      <c r="AN10" s="95"/>
      <c r="AO10" s="96"/>
      <c r="AP10" s="95"/>
      <c r="AQ10" s="96"/>
      <c r="AR10" s="95"/>
      <c r="AS10" s="96"/>
      <c r="AT10" s="95"/>
      <c r="AU10" s="96"/>
      <c r="AV10" s="95"/>
      <c r="AW10" s="96"/>
      <c r="AX10" s="95"/>
      <c r="AY10" s="96"/>
      <c r="AZ10" s="95"/>
      <c r="BA10" s="96"/>
      <c r="BB10" s="95"/>
      <c r="BC10" s="96"/>
      <c r="BR10" s="94" t="str">
        <f t="shared" si="3"/>
        <v>B5</v>
      </c>
      <c r="BS10" s="94" t="str">
        <f t="shared" si="4"/>
        <v>C7</v>
      </c>
    </row>
    <row r="11" spans="1:71" s="94" customFormat="1" ht="25.5" customHeight="1" thickBot="1" x14ac:dyDescent="0.25">
      <c r="A11" s="340"/>
      <c r="B11" s="331"/>
      <c r="C11" s="79">
        <f>IF(D11="","",INDEX(Soupisky!$H:$H,MATCH(D11,Soupisky!$I:$I,0)))</f>
        <v>1691</v>
      </c>
      <c r="D11" s="205" t="s">
        <v>239</v>
      </c>
      <c r="E11" s="206" t="s">
        <v>17</v>
      </c>
      <c r="F11" s="207">
        <f>IF(OR(ISNA(MATCH(W11,'122'!$B$4:$B$15,0)),ISNA(MATCH(E11,'122'!$C$3:$F$3,0))),"",INDEX('122'!$C$4:$F$15,MATCH(W11,'122'!$B$4:$B$15,0),MATCH(E11,'122'!$C$3:$F$3,0)))</f>
        <v>1</v>
      </c>
      <c r="G11" s="26">
        <f>IF($F11="","",INDEX('1k - 1. závod'!$A:$AB,$F11+5,INDEX('1k - Základní list'!$B:$B,MATCH($E11,'1k - Základní list'!$A:$A,0),1)))</f>
        <v>13620</v>
      </c>
      <c r="H11" s="146">
        <f>IF($F11="",IF(AA8&gt;0, POCET_DRUZSTEV, ""),INDEX('1k - 1. závod'!$A:$AB,$F11+5,INDEX('1k - Základní list'!$B:$B,MATCH($E11,'1k - Základní list'!$A:$A,0),1)+3))</f>
        <v>3</v>
      </c>
      <c r="I11" s="334"/>
      <c r="J11" s="334"/>
      <c r="K11" s="343"/>
      <c r="L11" s="79">
        <f>IF(M11="","",INDEX(Soupisky!$H:$H,MATCH(M11,Soupisky!$I:$I,0)))</f>
        <v>1691</v>
      </c>
      <c r="M11" s="205" t="str">
        <f t="shared" si="0"/>
        <v>Ing. Nováčková Markéta</v>
      </c>
      <c r="N11" s="206" t="s">
        <v>17</v>
      </c>
      <c r="O11" s="207">
        <f>IF(OR(ISNA(MATCH(W11,'122'!$B$19:$B$30,0)),ISNA(MATCH(N11,'122'!$C$18:$F$18,0))),"",INDEX('122'!$C$19:$F$30,MATCH(W11,'122'!$B$19:$B$30,0),MATCH(N11,'122'!$C$18:$F$18,0)))</f>
        <v>3</v>
      </c>
      <c r="P11" s="26">
        <f>IF($O11="","",INDEX('1k - 2. závod'!$A:$AB,$O11+5,INDEX('1k - Základní list'!$B:$B,MATCH($N11,'1k - Základní list'!$A:$A,0),1)))</f>
        <v>10400</v>
      </c>
      <c r="Q11" s="146">
        <f>IF($O11="",IF(AA8&gt;0, POCET_DRUZSTEV, ""),INDEX('1k - 2. závod'!$A:$AB,$O11+5,INDEX('1k - Základní list'!$B:$B,MATCH($N11,'1k - Základní list'!$A:$A,0),1)+3))</f>
        <v>2</v>
      </c>
      <c r="R11" s="313"/>
      <c r="S11" s="313"/>
      <c r="T11" s="307"/>
      <c r="U11" s="130" t="str">
        <f t="shared" si="1"/>
        <v>A1</v>
      </c>
      <c r="V11" s="130" t="str">
        <f t="shared" si="2"/>
        <v>A3</v>
      </c>
      <c r="W11" s="131" t="str">
        <f>IF(ISBLANK(B8),"",B8)</f>
        <v>MRS Cortina Sensas</v>
      </c>
      <c r="X11" s="310"/>
      <c r="Y11" s="313"/>
      <c r="Z11" s="307"/>
      <c r="AA11" s="304"/>
      <c r="AB11" s="95"/>
      <c r="AC11" s="95"/>
      <c r="AD11" s="95"/>
      <c r="AE11" s="96"/>
      <c r="AF11" s="95"/>
      <c r="AG11" s="96"/>
      <c r="AH11" s="95"/>
      <c r="AI11" s="96"/>
      <c r="AJ11" s="95"/>
      <c r="AK11" s="96"/>
      <c r="AL11" s="95"/>
      <c r="AM11" s="96"/>
      <c r="AN11" s="95"/>
      <c r="AO11" s="96"/>
      <c r="AP11" s="95"/>
      <c r="AQ11" s="96"/>
      <c r="AR11" s="95"/>
      <c r="AS11" s="96"/>
      <c r="AT11" s="95"/>
      <c r="AU11" s="96"/>
      <c r="AV11" s="95"/>
      <c r="AW11" s="96"/>
      <c r="AX11" s="95"/>
      <c r="AY11" s="96"/>
      <c r="AZ11" s="95"/>
      <c r="BA11" s="96"/>
      <c r="BB11" s="95"/>
      <c r="BC11" s="96"/>
      <c r="BR11" s="94" t="str">
        <f t="shared" si="3"/>
        <v>A1</v>
      </c>
      <c r="BS11" s="94" t="str">
        <f t="shared" si="4"/>
        <v>A3</v>
      </c>
    </row>
    <row r="12" spans="1:71" s="94" customFormat="1" ht="25.5" customHeight="1" x14ac:dyDescent="0.2">
      <c r="A12" s="335">
        <f>IF(INDEX('122'!$H$4:$H$15,MATCH(B12,'122'!$I$4:$I$15,0),)=0,"",INDEX('122'!$H$4:$H$15,MATCH(B12,'122'!$I$4:$I$15,0),))</f>
        <v>3</v>
      </c>
      <c r="B12" s="329" t="str">
        <f>Soupisky!$M7</f>
        <v>MO ČRS NOVÉ STRAŠECÍ - MAVER</v>
      </c>
      <c r="C12" s="76">
        <f>IF(D12="","",INDEX(Soupisky!$H:$H,MATCH(D12,Soupisky!$I:$I,0)))</f>
        <v>3434</v>
      </c>
      <c r="D12" s="208" t="s">
        <v>190</v>
      </c>
      <c r="E12" s="198" t="s">
        <v>43</v>
      </c>
      <c r="F12" s="199">
        <f>IF(OR(ISNA(MATCH(W12,'122'!$B$4:$B$15,0)),ISNA(MATCH(E12,'122'!$C$3:$F$3,0))),"",INDEX('122'!$C$4:$F$15,MATCH(W12,'122'!$B$4:$B$15,0),MATCH(E12,'122'!$C$3:$F$3,0)))</f>
        <v>2</v>
      </c>
      <c r="G12" s="24">
        <f>IF($F12="","",INDEX('1k - 1. závod'!$A:$AB,$F12+5,INDEX('1k - Základní list'!$B:$B,MATCH($E12,'1k - Základní list'!$A:$A,0),1)))</f>
        <v>14810</v>
      </c>
      <c r="H12" s="144">
        <f>IF($F12="",IF(AA12&gt;0, POCET_DRUZSTEV, ""),INDEX('1k - 1. závod'!$A:$AB,$F12+5,INDEX('1k - Základní list'!$B:$B,MATCH($E12,'1k - Základní list'!$A:$A,0),1)+3))</f>
        <v>1</v>
      </c>
      <c r="I12" s="332">
        <f>IF(F12="","",SUM(G12:G15))</f>
        <v>39310</v>
      </c>
      <c r="J12" s="332">
        <f>IF(AA12&gt;0, SUM(H12:H15), "")</f>
        <v>26</v>
      </c>
      <c r="K12" s="341">
        <f>IF(AA12&gt;0, RANK(J12,J:J,1), "")</f>
        <v>7</v>
      </c>
      <c r="L12" s="76">
        <f>IF(M12="","",INDEX(Soupisky!$H:$H,MATCH(M12,Soupisky!$I:$I,0)))</f>
        <v>3434</v>
      </c>
      <c r="M12" s="208" t="str">
        <f t="shared" ref="M12:M15" si="5">IF(D12&lt;&gt;"",D12,"")</f>
        <v>Pokorný Roman ml.</v>
      </c>
      <c r="N12" s="198" t="s">
        <v>41</v>
      </c>
      <c r="O12" s="199">
        <f>IF(OR(ISNA(MATCH(W12,'122'!$B$19:$B$30,0)),ISNA(MATCH(N12,'122'!$C$18:$F$18,0))),"",INDEX('122'!$C$19:$F$30,MATCH(W12,'122'!$B$19:$B$30,0),MATCH(N12,'122'!$C$18:$F$18,0)))</f>
        <v>9</v>
      </c>
      <c r="P12" s="24">
        <f>IF($O12="","",INDEX('1k - 2. závod'!$A:$AB,$O12+5,INDEX('1k - Základní list'!$B:$B,MATCH($N12,'1k - Základní list'!$A:$A,0),1)))</f>
        <v>16590</v>
      </c>
      <c r="Q12" s="144">
        <f>IF($O12="",IF(AA12&gt;0, POCET_DRUZSTEV, ""),INDEX('1k - 2. závod'!$A:$AB,$O12+5,INDEX('1k - Základní list'!$B:$B,MATCH($N12,'1k - Základní list'!$A:$A,0),1)+3))</f>
        <v>1</v>
      </c>
      <c r="R12" s="311">
        <f>IF(O12="","",SUM(P12:P15))</f>
        <v>29910</v>
      </c>
      <c r="S12" s="311">
        <f>IF(AA12&gt;0, SUM(Q12:Q15), "")</f>
        <v>12</v>
      </c>
      <c r="T12" s="305">
        <f>IF(AA12&gt;0, RANK(S12,S:S,1), "")</f>
        <v>1</v>
      </c>
      <c r="U12" s="126" t="str">
        <f t="shared" ref="U12:U15" si="6">CONCATENATE(E12,F12)</f>
        <v>D2</v>
      </c>
      <c r="V12" s="126" t="str">
        <f t="shared" ref="V12:V15" si="7">CONCATENATE(N12,O12)</f>
        <v>B9</v>
      </c>
      <c r="W12" s="127" t="str">
        <f>IF(ISBLANK(B12),"",B12)</f>
        <v>MO ČRS NOVÉ STRAŠECÍ - MAVER</v>
      </c>
      <c r="X12" s="308">
        <f>IF(O12="","",SUM(I12,R12))</f>
        <v>69220</v>
      </c>
      <c r="Y12" s="311">
        <f>IF(AA12&gt;0, SUM(S12,J12), "")</f>
        <v>38</v>
      </c>
      <c r="Z12" s="305">
        <f>IF(AA12&gt;0, RANK(Y12,Y:Y,1), "")</f>
        <v>2</v>
      </c>
      <c r="AA12" s="304">
        <f>IF(AND(D12="",D13="",D14="",D15=""), 0, 1)</f>
        <v>1</v>
      </c>
      <c r="AB12" s="95"/>
      <c r="AC12" s="95"/>
      <c r="AD12" s="95"/>
      <c r="AE12" s="96"/>
      <c r="AF12" s="95"/>
      <c r="AG12" s="96"/>
      <c r="AH12" s="95"/>
      <c r="AI12" s="96"/>
      <c r="AJ12" s="95"/>
      <c r="AK12" s="96"/>
      <c r="AL12" s="95"/>
      <c r="AM12" s="96"/>
      <c r="AN12" s="95"/>
      <c r="AO12" s="96"/>
      <c r="AP12" s="95"/>
      <c r="AQ12" s="96"/>
      <c r="AR12" s="95"/>
      <c r="AS12" s="96"/>
      <c r="AT12" s="95"/>
      <c r="AU12" s="96"/>
      <c r="AV12" s="95"/>
      <c r="AW12" s="96"/>
      <c r="AX12" s="95"/>
      <c r="AY12" s="96"/>
      <c r="AZ12" s="95"/>
      <c r="BA12" s="96"/>
      <c r="BB12" s="95"/>
      <c r="BC12" s="96"/>
      <c r="BR12" s="94" t="str">
        <f t="shared" ref="BR12:BR15" si="8">CONCATENATE(E12,F12)</f>
        <v>D2</v>
      </c>
      <c r="BS12" s="94" t="str">
        <f t="shared" ref="BS12:BS15" si="9">CONCATENATE(N12,O12)</f>
        <v>B9</v>
      </c>
    </row>
    <row r="13" spans="1:71" s="94" customFormat="1" ht="25.5" customHeight="1" x14ac:dyDescent="0.2">
      <c r="A13" s="336"/>
      <c r="B13" s="330"/>
      <c r="C13" s="77">
        <f>IF(D13="","",INDEX(Soupisky!$H:$H,MATCH(D13,Soupisky!$I:$I,0)))</f>
        <v>55</v>
      </c>
      <c r="D13" s="200" t="s">
        <v>191</v>
      </c>
      <c r="E13" s="201" t="s">
        <v>41</v>
      </c>
      <c r="F13" s="202">
        <f>IF(OR(ISNA(MATCH(W13,'122'!$B$4:$B$15,0)),ISNA(MATCH(E13,'122'!$C$3:$F$3,0))),"",INDEX('122'!$C$4:$F$15,MATCH(W13,'122'!$B$4:$B$15,0),MATCH(E13,'122'!$C$3:$F$3,0)))</f>
        <v>2</v>
      </c>
      <c r="G13" s="25">
        <f>IF($F13="","",INDEX('1k - 1. závod'!$A:$AB,$F13+5,INDEX('1k - Základní list'!$B:$B,MATCH($E13,'1k - Základní list'!$A:$A,0),1)))</f>
        <v>10960</v>
      </c>
      <c r="H13" s="145">
        <f>IF($F13="",IF(AA12&gt;0, POCET_DRUZSTEV, ""),INDEX('1k - 1. závod'!$A:$AB,$F13+5,INDEX('1k - Základní list'!$B:$B,MATCH($E13,'1k - Základní list'!$A:$A,0),1)+3))</f>
        <v>7</v>
      </c>
      <c r="I13" s="333"/>
      <c r="J13" s="333"/>
      <c r="K13" s="342"/>
      <c r="L13" s="77">
        <f>IF(M13="","",INDEX(Soupisky!$H:$H,MATCH(M13,Soupisky!$I:$I,0)))</f>
        <v>55</v>
      </c>
      <c r="M13" s="200" t="str">
        <f t="shared" si="5"/>
        <v>Syrovátka Pavel</v>
      </c>
      <c r="N13" s="201" t="s">
        <v>42</v>
      </c>
      <c r="O13" s="202">
        <f>IF(OR(ISNA(MATCH(W13,'122'!$B$19:$B$30,0)),ISNA(MATCH(N13,'122'!$C$18:$F$18,0))),"",INDEX('122'!$C$19:$F$30,MATCH(W13,'122'!$B$19:$B$30,0),MATCH(N13,'122'!$C$18:$F$18,0)))</f>
        <v>9</v>
      </c>
      <c r="P13" s="25">
        <f>IF($O13="","",INDEX('1k - 2. závod'!$A:$AB,$O13+5,INDEX('1k - Základní list'!$B:$B,MATCH($N13,'1k - Základní list'!$A:$A,0),1)))</f>
        <v>4630</v>
      </c>
      <c r="Q13" s="145">
        <f>IF($O13="",IF(AA12&gt;0, POCET_DRUZSTEV, ""),INDEX('1k - 2. závod'!$A:$AB,$O13+5,INDEX('1k - Základní list'!$B:$B,MATCH($N13,'1k - Základní list'!$A:$A,0),1)+3))</f>
        <v>2</v>
      </c>
      <c r="R13" s="312"/>
      <c r="S13" s="312"/>
      <c r="T13" s="306"/>
      <c r="U13" s="128" t="str">
        <f t="shared" si="6"/>
        <v>B2</v>
      </c>
      <c r="V13" s="128" t="str">
        <f t="shared" si="7"/>
        <v>C9</v>
      </c>
      <c r="W13" s="129" t="str">
        <f>IF(ISBLANK(B12),"",B12)</f>
        <v>MO ČRS NOVÉ STRAŠECÍ - MAVER</v>
      </c>
      <c r="X13" s="309"/>
      <c r="Y13" s="312"/>
      <c r="Z13" s="306"/>
      <c r="AA13" s="304"/>
      <c r="AB13" s="95"/>
      <c r="AC13" s="95"/>
      <c r="AD13" s="95"/>
      <c r="AE13" s="96"/>
      <c r="AF13" s="95"/>
      <c r="AG13" s="96"/>
      <c r="AH13" s="95"/>
      <c r="AI13" s="96"/>
      <c r="AJ13" s="95"/>
      <c r="AK13" s="96"/>
      <c r="AL13" s="95"/>
      <c r="AM13" s="96"/>
      <c r="AN13" s="95"/>
      <c r="AO13" s="96"/>
      <c r="AP13" s="95"/>
      <c r="AQ13" s="96"/>
      <c r="AR13" s="95"/>
      <c r="AS13" s="96"/>
      <c r="AT13" s="95"/>
      <c r="AU13" s="96"/>
      <c r="AV13" s="95"/>
      <c r="AW13" s="96"/>
      <c r="AX13" s="95"/>
      <c r="AY13" s="96"/>
      <c r="AZ13" s="95"/>
      <c r="BA13" s="96"/>
      <c r="BB13" s="95"/>
      <c r="BC13" s="96"/>
      <c r="BR13" s="94" t="str">
        <f t="shared" si="8"/>
        <v>B2</v>
      </c>
      <c r="BS13" s="94" t="str">
        <f t="shared" si="9"/>
        <v>C9</v>
      </c>
    </row>
    <row r="14" spans="1:71" s="94" customFormat="1" ht="25.5" customHeight="1" x14ac:dyDescent="0.2">
      <c r="A14" s="336"/>
      <c r="B14" s="330"/>
      <c r="C14" s="78">
        <f>IF(D14="","",INDEX(Soupisky!$H:$H,MATCH(D14,Soupisky!$I:$I,0)))</f>
        <v>1803</v>
      </c>
      <c r="D14" s="200" t="s">
        <v>192</v>
      </c>
      <c r="E14" s="203" t="s">
        <v>42</v>
      </c>
      <c r="F14" s="204">
        <f>IF(OR(ISNA(MATCH(W14,'122'!$B$4:$B$15,0)),ISNA(MATCH(E14,'122'!$C$3:$F$3,0))),"",INDEX('122'!$C$4:$F$15,MATCH(W14,'122'!$B$4:$B$15,0),MATCH(E14,'122'!$C$3:$F$3,0)))</f>
        <v>2</v>
      </c>
      <c r="G14" s="25">
        <f>IF($F14="","",INDEX('1k - 1. závod'!$A:$AB,$F14+5,INDEX('1k - Základní list'!$B:$B,MATCH($E14,'1k - Základní list'!$A:$A,0),1)))</f>
        <v>6400</v>
      </c>
      <c r="H14" s="145">
        <f>IF($F14="",IF(AA12&gt;0, POCET_DRUZSTEV, ""),INDEX('1k - 1. závod'!$A:$AB,$F14+5,INDEX('1k - Základní list'!$B:$B,MATCH($E14,'1k - Základní list'!$A:$A,0),1)+3))</f>
        <v>11</v>
      </c>
      <c r="I14" s="333"/>
      <c r="J14" s="333"/>
      <c r="K14" s="342"/>
      <c r="L14" s="78">
        <f>IF(M14="","",INDEX(Soupisky!$H:$H,MATCH(M14,Soupisky!$I:$I,0)))</f>
        <v>1803</v>
      </c>
      <c r="M14" s="200" t="str">
        <f t="shared" si="5"/>
        <v>Bačinová Barbora</v>
      </c>
      <c r="N14" s="203" t="s">
        <v>17</v>
      </c>
      <c r="O14" s="204">
        <f>IF(OR(ISNA(MATCH(W14,'122'!$B$19:$B$30,0)),ISNA(MATCH(N14,'122'!$C$18:$F$18,0))),"",INDEX('122'!$C$19:$F$30,MATCH(W14,'122'!$B$19:$B$30,0),MATCH(N14,'122'!$C$18:$F$18,0)))</f>
        <v>5</v>
      </c>
      <c r="P14" s="25">
        <f>IF($O14="","",INDEX('1k - 2. závod'!$A:$AB,$O14+5,INDEX('1k - Základní list'!$B:$B,MATCH($N14,'1k - Základní list'!$A:$A,0),1)))</f>
        <v>3850</v>
      </c>
      <c r="Q14" s="145">
        <f>IF($O14="",IF(AA12&gt;0, POCET_DRUZSTEV, ""), INDEX('1k - 2. závod'!$A:$AB,$O14+5,INDEX('1k - Základní list'!$B:$B,MATCH($N14,'1k - Základní list'!$A:$A,0),1)+3))</f>
        <v>4</v>
      </c>
      <c r="R14" s="312"/>
      <c r="S14" s="312"/>
      <c r="T14" s="306"/>
      <c r="U14" s="128" t="str">
        <f t="shared" si="6"/>
        <v>C2</v>
      </c>
      <c r="V14" s="128" t="str">
        <f t="shared" si="7"/>
        <v>A5</v>
      </c>
      <c r="W14" s="129" t="str">
        <f>IF(ISBLANK(B12),"",B12)</f>
        <v>MO ČRS NOVÉ STRAŠECÍ - MAVER</v>
      </c>
      <c r="X14" s="309"/>
      <c r="Y14" s="312"/>
      <c r="Z14" s="306"/>
      <c r="AA14" s="304"/>
      <c r="AB14" s="95"/>
      <c r="AC14" s="95"/>
      <c r="AD14" s="95"/>
      <c r="AE14" s="96"/>
      <c r="AF14" s="95"/>
      <c r="AG14" s="96"/>
      <c r="AH14" s="95"/>
      <c r="AI14" s="96"/>
      <c r="AJ14" s="95"/>
      <c r="AK14" s="96"/>
      <c r="AL14" s="95"/>
      <c r="AM14" s="96"/>
      <c r="AN14" s="95"/>
      <c r="AO14" s="96"/>
      <c r="AP14" s="95"/>
      <c r="AQ14" s="96"/>
      <c r="AR14" s="95"/>
      <c r="AS14" s="96"/>
      <c r="AT14" s="95"/>
      <c r="AU14" s="96"/>
      <c r="AV14" s="95"/>
      <c r="AW14" s="96"/>
      <c r="AX14" s="95"/>
      <c r="AY14" s="96"/>
      <c r="AZ14" s="95"/>
      <c r="BA14" s="96"/>
      <c r="BB14" s="95"/>
      <c r="BC14" s="96"/>
      <c r="BR14" s="94" t="str">
        <f t="shared" si="8"/>
        <v>C2</v>
      </c>
      <c r="BS14" s="94" t="str">
        <f t="shared" si="9"/>
        <v>A5</v>
      </c>
    </row>
    <row r="15" spans="1:71" s="94" customFormat="1" ht="25.5" customHeight="1" thickBot="1" x14ac:dyDescent="0.25">
      <c r="A15" s="337"/>
      <c r="B15" s="331"/>
      <c r="C15" s="79">
        <f>IF(D15="","",INDEX(Soupisky!$H:$H,MATCH(D15,Soupisky!$I:$I,0)))</f>
        <v>2216</v>
      </c>
      <c r="D15" s="205" t="s">
        <v>193</v>
      </c>
      <c r="E15" s="206" t="s">
        <v>17</v>
      </c>
      <c r="F15" s="207">
        <f>IF(OR(ISNA(MATCH(W15,'122'!$B$4:$B$15,0)),ISNA(MATCH(E15,'122'!$C$3:$F$3,0))),"",INDEX('122'!$C$4:$F$15,MATCH(W15,'122'!$B$4:$B$15,0),MATCH(E15,'122'!$C$3:$F$3,0)))</f>
        <v>10</v>
      </c>
      <c r="G15" s="26">
        <f>IF($F15="","",INDEX('1k - 1. závod'!$A:$AB,$F15+5,INDEX('1k - Základní list'!$B:$B,MATCH($E15,'1k - Základní list'!$A:$A,0),1)))</f>
        <v>7140</v>
      </c>
      <c r="H15" s="146">
        <f>IF($F15="",IF(AA12&gt;0, POCET_DRUZSTEV, ""),INDEX('1k - 1. závod'!$A:$AB,$F15+5,INDEX('1k - Základní list'!$B:$B,MATCH($E15,'1k - Základní list'!$A:$A,0),1)+3))</f>
        <v>7</v>
      </c>
      <c r="I15" s="334"/>
      <c r="J15" s="334"/>
      <c r="K15" s="343"/>
      <c r="L15" s="79">
        <f>IF(M15="","",INDEX(Soupisky!$H:$H,MATCH(M15,Soupisky!$I:$I,0)))</f>
        <v>2216</v>
      </c>
      <c r="M15" s="205" t="str">
        <f t="shared" si="5"/>
        <v>Pokorný Ondřej</v>
      </c>
      <c r="N15" s="206" t="s">
        <v>43</v>
      </c>
      <c r="O15" s="207">
        <f>IF(OR(ISNA(MATCH(W15,'122'!$B$19:$B$30,0)),ISNA(MATCH(N15,'122'!$C$18:$F$18,0))),"",INDEX('122'!$C$19:$F$30,MATCH(W15,'122'!$B$19:$B$30,0),MATCH(N15,'122'!$C$18:$F$18,0)))</f>
        <v>9</v>
      </c>
      <c r="P15" s="26">
        <f>IF($O15="","",INDEX('1k - 2. závod'!$A:$AB,$O15+5,INDEX('1k - Základní list'!$B:$B,MATCH($N15,'1k - Základní list'!$A:$A,0),1)))</f>
        <v>4840</v>
      </c>
      <c r="Q15" s="146">
        <f>IF($O15="",IF(AA12&gt;0, POCET_DRUZSTEV, ""),INDEX('1k - 2. závod'!$A:$AB,$O15+5,INDEX('1k - Základní list'!$B:$B,MATCH($N15,'1k - Základní list'!$A:$A,0),1)+3))</f>
        <v>5</v>
      </c>
      <c r="R15" s="313"/>
      <c r="S15" s="313"/>
      <c r="T15" s="307"/>
      <c r="U15" s="130" t="str">
        <f t="shared" si="6"/>
        <v>A10</v>
      </c>
      <c r="V15" s="130" t="str">
        <f t="shared" si="7"/>
        <v>D9</v>
      </c>
      <c r="W15" s="131" t="str">
        <f>IF(ISBLANK(B12),"",B12)</f>
        <v>MO ČRS NOVÉ STRAŠECÍ - MAVER</v>
      </c>
      <c r="X15" s="310"/>
      <c r="Y15" s="313"/>
      <c r="Z15" s="307"/>
      <c r="AA15" s="304"/>
      <c r="AB15" s="95"/>
      <c r="AC15" s="95"/>
      <c r="AD15" s="95"/>
      <c r="AE15" s="96"/>
      <c r="AF15" s="95"/>
      <c r="AG15" s="96"/>
      <c r="AH15" s="95"/>
      <c r="AI15" s="96"/>
      <c r="AJ15" s="95"/>
      <c r="AK15" s="96"/>
      <c r="AL15" s="95"/>
      <c r="AM15" s="96"/>
      <c r="AN15" s="95"/>
      <c r="AO15" s="96"/>
      <c r="AP15" s="95"/>
      <c r="AQ15" s="96"/>
      <c r="AR15" s="95"/>
      <c r="AS15" s="96"/>
      <c r="AT15" s="95"/>
      <c r="AU15" s="96"/>
      <c r="AV15" s="95"/>
      <c r="AW15" s="96"/>
      <c r="AX15" s="95"/>
      <c r="AY15" s="96"/>
      <c r="AZ15" s="95"/>
      <c r="BA15" s="96"/>
      <c r="BB15" s="95"/>
      <c r="BC15" s="96"/>
      <c r="BR15" s="94" t="str">
        <f t="shared" si="8"/>
        <v>A10</v>
      </c>
      <c r="BS15" s="94" t="str">
        <f t="shared" si="9"/>
        <v>D9</v>
      </c>
    </row>
    <row r="16" spans="1:71" s="94" customFormat="1" ht="25.5" customHeight="1" x14ac:dyDescent="0.2">
      <c r="A16" s="335">
        <f>IF(INDEX('122'!$H$4:$H$15,MATCH(B16,'122'!$I$4:$I$15,0),)=0,"",INDEX('122'!$H$4:$H$15,MATCH(B16,'122'!$I$4:$I$15,0),))</f>
        <v>2</v>
      </c>
      <c r="B16" s="329" t="str">
        <f>Soupisky!$M9</f>
        <v>ČRS MIVARDI CZ Mohelnice</v>
      </c>
      <c r="C16" s="76">
        <f>IF(D16="","",INDEX(Soupisky!$H:$H,MATCH(D16,Soupisky!$I:$I,0)))</f>
        <v>4</v>
      </c>
      <c r="D16" s="208" t="s">
        <v>207</v>
      </c>
      <c r="E16" s="198" t="s">
        <v>17</v>
      </c>
      <c r="F16" s="199">
        <f>IF(OR(ISNA(MATCH(W16,'122'!$B$4:$B$15,0)),ISNA(MATCH(E16,'122'!$C$3:$F$3,0))),"",INDEX('122'!$C$4:$F$15,MATCH(W16,'122'!$B$4:$B$15,0),MATCH(E16,'122'!$C$3:$F$3,0)))</f>
        <v>3</v>
      </c>
      <c r="G16" s="24">
        <f>IF($F16="","",INDEX('1k - 1. závod'!$A:$AB,$F16+5,INDEX('1k - Základní list'!$B:$B,MATCH($E16,'1k - Základní list'!$A:$A,0),1)))</f>
        <v>13060</v>
      </c>
      <c r="H16" s="144">
        <f>IF($F16="",IF(AA16&gt;0, POCET_DRUZSTEV, ""),INDEX('1k - 1. závod'!$A:$AB,$F16+5,INDEX('1k - Základní list'!$B:$B,MATCH($E16,'1k - Základní list'!$A:$A,0),1)+3))</f>
        <v>4</v>
      </c>
      <c r="I16" s="332">
        <f>IF(F16="","",SUM(G16:G19))</f>
        <v>41030</v>
      </c>
      <c r="J16" s="332">
        <f>IF(AA16&gt;0, SUM(H16:H19), "")</f>
        <v>23</v>
      </c>
      <c r="K16" s="341">
        <f>IF(AA16&gt;0, RANK(J16,J:J,1), "")</f>
        <v>4</v>
      </c>
      <c r="L16" s="76">
        <f>IF(M16="","",INDEX(Soupisky!$H:$H,MATCH(M16,Soupisky!$I:$I,0)))</f>
        <v>4</v>
      </c>
      <c r="M16" s="208" t="str">
        <f t="shared" ref="M16:M19" si="10">IF(D16&lt;&gt;"",D16,"")</f>
        <v>Melcher Miroslav</v>
      </c>
      <c r="N16" s="198" t="s">
        <v>17</v>
      </c>
      <c r="O16" s="199">
        <f>IF(OR(ISNA(MATCH(W16,'122'!$B$19:$B$30,0)),ISNA(MATCH(N16,'122'!$C$18:$F$18,0))),"",INDEX('122'!$C$19:$F$30,MATCH(W16,'122'!$B$19:$B$30,0),MATCH(N16,'122'!$C$18:$F$18,0)))</f>
        <v>2</v>
      </c>
      <c r="P16" s="24">
        <f>IF($O16="","",INDEX('1k - 2. závod'!$A:$AB,$O16+5,INDEX('1k - Základní list'!$B:$B,MATCH($N16,'1k - Základní list'!$A:$A,0),1)))</f>
        <v>11180</v>
      </c>
      <c r="Q16" s="144">
        <f>IF($O16="",IF(AA16&gt;0, POCET_DRUZSTEV, ""),INDEX('1k - 2. závod'!$A:$AB,$O16+5,INDEX('1k - Základní list'!$B:$B,MATCH($N16,'1k - Základní list'!$A:$A,0),1)+3))</f>
        <v>1</v>
      </c>
      <c r="R16" s="311">
        <f>IF(O16="","",SUM(P16:P19))</f>
        <v>25240</v>
      </c>
      <c r="S16" s="311">
        <f>IF(AA16&gt;0, SUM(Q16:Q19), "")</f>
        <v>17</v>
      </c>
      <c r="T16" s="305">
        <f>IF(AA16&gt;0, RANK(S16,S:S,1), "")</f>
        <v>3</v>
      </c>
      <c r="U16" s="126" t="str">
        <f t="shared" ref="U16:U19" si="11">CONCATENATE(E16,F16)</f>
        <v>A3</v>
      </c>
      <c r="V16" s="126" t="str">
        <f t="shared" ref="V16:V19" si="12">CONCATENATE(N16,O16)</f>
        <v>A2</v>
      </c>
      <c r="W16" s="127" t="str">
        <f>IF(ISBLANK(B16),"",B16)</f>
        <v>ČRS MIVARDI CZ Mohelnice</v>
      </c>
      <c r="X16" s="308">
        <f>IF(O16="","",SUM(I16,R16))</f>
        <v>66270</v>
      </c>
      <c r="Y16" s="311">
        <f>IF(AA16&gt;0, SUM(S16,J16), "")</f>
        <v>40</v>
      </c>
      <c r="Z16" s="305">
        <f>IF(AA16&gt;0, RANK(Y16,Y:Y,1), "")</f>
        <v>3</v>
      </c>
      <c r="AA16" s="304">
        <f>IF(AND(D16="",D17="",D18="",D19=""), 0, 1)</f>
        <v>1</v>
      </c>
      <c r="AB16" s="99"/>
      <c r="AC16" s="99"/>
      <c r="AD16" s="99"/>
      <c r="AE16" s="86"/>
      <c r="AF16" s="99"/>
      <c r="AG16" s="86"/>
      <c r="AH16" s="99"/>
      <c r="AI16" s="86"/>
      <c r="AJ16" s="99"/>
      <c r="AK16" s="86"/>
      <c r="AL16" s="99"/>
      <c r="AM16" s="86"/>
      <c r="AN16" s="99"/>
      <c r="AO16" s="86"/>
      <c r="AP16" s="99"/>
      <c r="AQ16" s="86"/>
      <c r="AR16" s="99"/>
      <c r="AS16" s="86"/>
      <c r="AT16" s="99"/>
      <c r="AU16" s="86"/>
      <c r="AV16" s="99"/>
      <c r="AW16" s="86"/>
      <c r="AX16" s="99"/>
      <c r="AY16" s="86"/>
      <c r="AZ16" s="99"/>
      <c r="BA16" s="86"/>
      <c r="BB16" s="99"/>
      <c r="BC16" s="86"/>
      <c r="BR16" s="94" t="str">
        <f t="shared" ref="BR16:BR19" si="13">CONCATENATE(E16,F16)</f>
        <v>A3</v>
      </c>
      <c r="BS16" s="94" t="str">
        <f t="shared" ref="BS16:BS19" si="14">CONCATENATE(N16,O16)</f>
        <v>A2</v>
      </c>
    </row>
    <row r="17" spans="1:71" s="94" customFormat="1" ht="25.5" customHeight="1" x14ac:dyDescent="0.2">
      <c r="A17" s="336"/>
      <c r="B17" s="330"/>
      <c r="C17" s="77">
        <f>IF(D17="","",INDEX(Soupisky!$H:$H,MATCH(D17,Soupisky!$I:$I,0)))</f>
        <v>5</v>
      </c>
      <c r="D17" s="200" t="s">
        <v>208</v>
      </c>
      <c r="E17" s="201" t="s">
        <v>41</v>
      </c>
      <c r="F17" s="202">
        <f>IF(OR(ISNA(MATCH(W17,'122'!$B$4:$B$15,0)),ISNA(MATCH(E17,'122'!$C$3:$F$3,0))),"",INDEX('122'!$C$4:$F$15,MATCH(W17,'122'!$B$4:$B$15,0),MATCH(E17,'122'!$C$3:$F$3,0)))</f>
        <v>7</v>
      </c>
      <c r="G17" s="25">
        <f>IF($F17="","",INDEX('1k - 1. závod'!$A:$AB,$F17+5,INDEX('1k - Základní list'!$B:$B,MATCH($E17,'1k - Základní list'!$A:$A,0),1)))</f>
        <v>7930</v>
      </c>
      <c r="H17" s="145">
        <f>IF($F17="",IF(AA16&gt;0, POCET_DRUZSTEV, ""),INDEX('1k - 1. závod'!$A:$AB,$F17+5,INDEX('1k - Základní list'!$B:$B,MATCH($E17,'1k - Základní list'!$A:$A,0),1)+3))</f>
        <v>10</v>
      </c>
      <c r="I17" s="333"/>
      <c r="J17" s="333"/>
      <c r="K17" s="342"/>
      <c r="L17" s="77">
        <f>IF(M17="","",INDEX(Soupisky!$H:$H,MATCH(M17,Soupisky!$I:$I,0)))</f>
        <v>5</v>
      </c>
      <c r="M17" s="200" t="str">
        <f t="shared" si="10"/>
        <v>Bednařík Dušan</v>
      </c>
      <c r="N17" s="201" t="s">
        <v>41</v>
      </c>
      <c r="O17" s="202">
        <f>IF(OR(ISNA(MATCH(W17,'122'!$B$19:$B$30,0)),ISNA(MATCH(N17,'122'!$C$18:$F$18,0))),"",INDEX('122'!$C$19:$F$30,MATCH(W17,'122'!$B$19:$B$30,0),MATCH(N17,'122'!$C$18:$F$18,0)))</f>
        <v>6</v>
      </c>
      <c r="P17" s="25">
        <f>IF($O17="","",INDEX('1k - 2. závod'!$A:$AB,$O17+5,INDEX('1k - Základní list'!$B:$B,MATCH($N17,'1k - Základní list'!$A:$A,0),1)))</f>
        <v>10110</v>
      </c>
      <c r="Q17" s="145">
        <f>IF($O17="",IF(AA16&gt;0, POCET_DRUZSTEV, ""),INDEX('1k - 2. závod'!$A:$AB,$O17+5,INDEX('1k - Základní list'!$B:$B,MATCH($N17,'1k - Základní list'!$A:$A,0),1)+3))</f>
        <v>2</v>
      </c>
      <c r="R17" s="312"/>
      <c r="S17" s="312"/>
      <c r="T17" s="306"/>
      <c r="U17" s="128" t="str">
        <f t="shared" si="11"/>
        <v>B7</v>
      </c>
      <c r="V17" s="128" t="str">
        <f t="shared" si="12"/>
        <v>B6</v>
      </c>
      <c r="W17" s="129" t="str">
        <f>IF(ISBLANK(B16),"",B16)</f>
        <v>ČRS MIVARDI CZ Mohelnice</v>
      </c>
      <c r="X17" s="309"/>
      <c r="Y17" s="312"/>
      <c r="Z17" s="306"/>
      <c r="AA17" s="304"/>
      <c r="AB17" s="99"/>
      <c r="AC17" s="99"/>
      <c r="AD17" s="99"/>
      <c r="AE17" s="86"/>
      <c r="AF17" s="99"/>
      <c r="AG17" s="86"/>
      <c r="AH17" s="99"/>
      <c r="AI17" s="86"/>
      <c r="AJ17" s="99"/>
      <c r="AK17" s="86"/>
      <c r="AL17" s="99"/>
      <c r="AM17" s="86"/>
      <c r="AN17" s="99"/>
      <c r="AO17" s="86"/>
      <c r="AP17" s="99"/>
      <c r="AQ17" s="86"/>
      <c r="AR17" s="99"/>
      <c r="AS17" s="86"/>
      <c r="AT17" s="99"/>
      <c r="AU17" s="86"/>
      <c r="AV17" s="99"/>
      <c r="AW17" s="86"/>
      <c r="AX17" s="99"/>
      <c r="AY17" s="86"/>
      <c r="AZ17" s="99"/>
      <c r="BA17" s="86"/>
      <c r="BB17" s="99"/>
      <c r="BC17" s="86"/>
      <c r="BR17" s="94" t="str">
        <f t="shared" si="13"/>
        <v>B7</v>
      </c>
      <c r="BS17" s="94" t="str">
        <f t="shared" si="14"/>
        <v>B6</v>
      </c>
    </row>
    <row r="18" spans="1:71" s="94" customFormat="1" ht="25.5" customHeight="1" x14ac:dyDescent="0.2">
      <c r="A18" s="336"/>
      <c r="B18" s="330"/>
      <c r="C18" s="78">
        <f>IF(D18="","",INDEX(Soupisky!$H:$H,MATCH(D18,Soupisky!$I:$I,0)))</f>
        <v>3551</v>
      </c>
      <c r="D18" s="200" t="s">
        <v>247</v>
      </c>
      <c r="E18" s="203" t="s">
        <v>42</v>
      </c>
      <c r="F18" s="204">
        <f>IF(OR(ISNA(MATCH(W18,'122'!$B$4:$B$15,0)),ISNA(MATCH(E18,'122'!$C$3:$F$3,0))),"",INDEX('122'!$C$4:$F$15,MATCH(W18,'122'!$B$4:$B$15,0),MATCH(E18,'122'!$C$3:$F$3,0)))</f>
        <v>7</v>
      </c>
      <c r="G18" s="25">
        <f>IF($F18="","",INDEX('1k - 1. závod'!$A:$AB,$F18+5,INDEX('1k - Základní list'!$B:$B,MATCH($E18,'1k - Základní list'!$A:$A,0),1)))</f>
        <v>12010</v>
      </c>
      <c r="H18" s="145">
        <f>IF($F18="",IF(AA16&gt;0, POCET_DRUZSTEV, ""),INDEX('1k - 1. závod'!$A:$AB,$F18+5,INDEX('1k - Základní list'!$B:$B,MATCH($E18,'1k - Základní list'!$A:$A,0),1)+3))</f>
        <v>1</v>
      </c>
      <c r="I18" s="333"/>
      <c r="J18" s="333"/>
      <c r="K18" s="342"/>
      <c r="L18" s="78">
        <f>IF(M18="","",INDEX(Soupisky!$H:$H,MATCH(M18,Soupisky!$I:$I,0)))</f>
        <v>3551</v>
      </c>
      <c r="M18" s="200" t="str">
        <f t="shared" si="10"/>
        <v>Milewski Zbigniew</v>
      </c>
      <c r="N18" s="203" t="s">
        <v>42</v>
      </c>
      <c r="O18" s="204">
        <f>IF(OR(ISNA(MATCH(W18,'122'!$B$19:$B$30,0)),ISNA(MATCH(N18,'122'!$C$18:$F$18,0))),"",INDEX('122'!$C$19:$F$30,MATCH(W18,'122'!$B$19:$B$30,0),MATCH(N18,'122'!$C$18:$F$18,0)))</f>
        <v>6</v>
      </c>
      <c r="P18" s="25">
        <f>IF($O18="","",INDEX('1k - 2. závod'!$A:$AB,$O18+5,INDEX('1k - Základní list'!$B:$B,MATCH($N18,'1k - Základní list'!$A:$A,0),1)))</f>
        <v>2260</v>
      </c>
      <c r="Q18" s="145">
        <f>IF($O18="",IF(AA16&gt;0, POCET_DRUZSTEV, ""), INDEX('1k - 2. závod'!$A:$AB,$O18+5,INDEX('1k - Základní list'!$B:$B,MATCH($N18,'1k - Základní list'!$A:$A,0),1)+3))</f>
        <v>7</v>
      </c>
      <c r="R18" s="312"/>
      <c r="S18" s="312"/>
      <c r="T18" s="306"/>
      <c r="U18" s="128" t="str">
        <f t="shared" si="11"/>
        <v>C7</v>
      </c>
      <c r="V18" s="128" t="str">
        <f t="shared" si="12"/>
        <v>C6</v>
      </c>
      <c r="W18" s="129" t="str">
        <f>IF(ISBLANK(B16),"",B16)</f>
        <v>ČRS MIVARDI CZ Mohelnice</v>
      </c>
      <c r="X18" s="309"/>
      <c r="Y18" s="312"/>
      <c r="Z18" s="306"/>
      <c r="AA18" s="304"/>
      <c r="AB18" s="99"/>
      <c r="AC18" s="99"/>
      <c r="AD18" s="99"/>
      <c r="AE18" s="86"/>
      <c r="AF18" s="99"/>
      <c r="AG18" s="86"/>
      <c r="AH18" s="99"/>
      <c r="AI18" s="86"/>
      <c r="AJ18" s="99"/>
      <c r="AK18" s="86"/>
      <c r="AL18" s="99"/>
      <c r="AM18" s="86"/>
      <c r="AN18" s="99"/>
      <c r="AO18" s="86"/>
      <c r="AP18" s="99"/>
      <c r="AQ18" s="86"/>
      <c r="AR18" s="99"/>
      <c r="AS18" s="86"/>
      <c r="AT18" s="99"/>
      <c r="AU18" s="86"/>
      <c r="AV18" s="99"/>
      <c r="AW18" s="86"/>
      <c r="AX18" s="99"/>
      <c r="AY18" s="86"/>
      <c r="AZ18" s="99"/>
      <c r="BA18" s="86"/>
      <c r="BB18" s="99"/>
      <c r="BC18" s="86"/>
      <c r="BR18" s="94" t="str">
        <f t="shared" si="13"/>
        <v>C7</v>
      </c>
      <c r="BS18" s="94" t="str">
        <f t="shared" si="14"/>
        <v>C6</v>
      </c>
    </row>
    <row r="19" spans="1:71" s="94" customFormat="1" ht="25.5" customHeight="1" thickBot="1" x14ac:dyDescent="0.25">
      <c r="A19" s="337"/>
      <c r="B19" s="331"/>
      <c r="C19" s="79">
        <f>IF(D19="","",INDEX(Soupisky!$H:$H,MATCH(D19,Soupisky!$I:$I,0)))</f>
        <v>4123</v>
      </c>
      <c r="D19" s="205" t="s">
        <v>248</v>
      </c>
      <c r="E19" s="206" t="s">
        <v>43</v>
      </c>
      <c r="F19" s="207">
        <f>IF(OR(ISNA(MATCH(W19,'122'!$B$4:$B$15,0)),ISNA(MATCH(E19,'122'!$C$3:$F$3,0))),"",INDEX('122'!$C$4:$F$15,MATCH(W19,'122'!$B$4:$B$15,0),MATCH(E19,'122'!$C$3:$F$3,0)))</f>
        <v>7</v>
      </c>
      <c r="G19" s="26">
        <f>IF($F19="","",INDEX('1k - 1. závod'!$A:$AB,$F19+5,INDEX('1k - Základní list'!$B:$B,MATCH($E19,'1k - Základní list'!$A:$A,0),1)))</f>
        <v>8030</v>
      </c>
      <c r="H19" s="146">
        <f>IF($F19="",IF(AA16&gt;0, POCET_DRUZSTEV, ""),INDEX('1k - 1. závod'!$A:$AB,$F19+5,INDEX('1k - Základní list'!$B:$B,MATCH($E19,'1k - Základní list'!$A:$A,0),1)+3))</f>
        <v>8</v>
      </c>
      <c r="I19" s="334"/>
      <c r="J19" s="334"/>
      <c r="K19" s="343"/>
      <c r="L19" s="79">
        <f>IF(M19="","",INDEX(Soupisky!$H:$H,MATCH(M19,Soupisky!$I:$I,0)))</f>
        <v>4123</v>
      </c>
      <c r="M19" s="205" t="str">
        <f t="shared" si="10"/>
        <v>Górecky Kacper Lukasz</v>
      </c>
      <c r="N19" s="206" t="s">
        <v>43</v>
      </c>
      <c r="O19" s="207">
        <f>IF(OR(ISNA(MATCH(W19,'122'!$B$19:$B$30,0)),ISNA(MATCH(N19,'122'!$C$18:$F$18,0))),"",INDEX('122'!$C$19:$F$30,MATCH(W19,'122'!$B$19:$B$30,0),MATCH(N19,'122'!$C$18:$F$18,0)))</f>
        <v>6</v>
      </c>
      <c r="P19" s="26">
        <f>IF($O19="","",INDEX('1k - 2. závod'!$A:$AB,$O19+5,INDEX('1k - Základní list'!$B:$B,MATCH($N19,'1k - Základní list'!$A:$A,0),1)))</f>
        <v>1690</v>
      </c>
      <c r="Q19" s="146">
        <f>IF($O19="",IF(AA16&gt;0, POCET_DRUZSTEV, ""),INDEX('1k - 2. závod'!$A:$AB,$O19+5,INDEX('1k - Základní list'!$B:$B,MATCH($N19,'1k - Základní list'!$A:$A,0),1)+3))</f>
        <v>7</v>
      </c>
      <c r="R19" s="313"/>
      <c r="S19" s="313"/>
      <c r="T19" s="307"/>
      <c r="U19" s="130" t="str">
        <f t="shared" si="11"/>
        <v>D7</v>
      </c>
      <c r="V19" s="130" t="str">
        <f t="shared" si="12"/>
        <v>D6</v>
      </c>
      <c r="W19" s="131" t="str">
        <f>IF(ISBLANK(B16),"",B16)</f>
        <v>ČRS MIVARDI CZ Mohelnice</v>
      </c>
      <c r="X19" s="310"/>
      <c r="Y19" s="313"/>
      <c r="Z19" s="307"/>
      <c r="AA19" s="304"/>
      <c r="AB19" s="99"/>
      <c r="AC19" s="99"/>
      <c r="AD19" s="99"/>
      <c r="AE19" s="86"/>
      <c r="AF19" s="99"/>
      <c r="AG19" s="86"/>
      <c r="AH19" s="99"/>
      <c r="AI19" s="86"/>
      <c r="AJ19" s="99"/>
      <c r="AK19" s="86"/>
      <c r="AL19" s="99"/>
      <c r="AM19" s="86"/>
      <c r="AN19" s="99"/>
      <c r="AO19" s="86"/>
      <c r="AP19" s="99"/>
      <c r="AQ19" s="86"/>
      <c r="AR19" s="99"/>
      <c r="AS19" s="86"/>
      <c r="AT19" s="99"/>
      <c r="AU19" s="86"/>
      <c r="AV19" s="99"/>
      <c r="AW19" s="86"/>
      <c r="AX19" s="99"/>
      <c r="AY19" s="86"/>
      <c r="AZ19" s="99"/>
      <c r="BA19" s="86"/>
      <c r="BB19" s="99"/>
      <c r="BC19" s="86"/>
      <c r="BR19" s="94" t="str">
        <f t="shared" si="13"/>
        <v>D7</v>
      </c>
      <c r="BS19" s="94" t="str">
        <f t="shared" si="14"/>
        <v>D6</v>
      </c>
    </row>
    <row r="20" spans="1:71" s="94" customFormat="1" ht="25.5" customHeight="1" x14ac:dyDescent="0.2">
      <c r="A20" s="335">
        <f>IF(INDEX('122'!$H$4:$H$15,MATCH(B20,'122'!$I$4:$I$15,0),)=0,"",INDEX('122'!$H$4:$H$15,MATCH(B20,'122'!$I$4:$I$15,0),))</f>
        <v>10</v>
      </c>
      <c r="B20" s="329" t="str">
        <f>Soupisky!$M8</f>
        <v>MO Kolín RIVE</v>
      </c>
      <c r="C20" s="76">
        <v>122</v>
      </c>
      <c r="D20" s="208" t="s">
        <v>200</v>
      </c>
      <c r="E20" s="198" t="s">
        <v>43</v>
      </c>
      <c r="F20" s="199">
        <f>IF(OR(ISNA(MATCH(W20,'122'!$B$4:$B$15,0)),ISNA(MATCH(E20,'122'!$C$3:$F$3,0))),"",INDEX('122'!$C$4:$F$15,MATCH(W20,'122'!$B$4:$B$15,0),MATCH(E20,'122'!$C$3:$F$3,0)))</f>
        <v>6</v>
      </c>
      <c r="G20" s="24">
        <f>IF($F20="","",INDEX('1k - 1. závod'!$A:$AB,$F20+5,INDEX('1k - Základní list'!$B:$B,MATCH($E20,'1k - Základní list'!$A:$A,0),1)))</f>
        <v>11680</v>
      </c>
      <c r="H20" s="144">
        <f>IF($F20="",IF(AA20&gt;0, POCET_DRUZSTEV, ""),INDEX('1k - 1. závod'!$A:$AB,$F20+5,INDEX('1k - Základní list'!$B:$B,MATCH($E20,'1k - Základní list'!$A:$A,0),1)+3))</f>
        <v>2</v>
      </c>
      <c r="I20" s="332">
        <f>IF(F20="","",SUM(G20:G23))</f>
        <v>50540</v>
      </c>
      <c r="J20" s="332">
        <f>IF(AA20&gt;0, SUM(H20:H23), "")</f>
        <v>11</v>
      </c>
      <c r="K20" s="341">
        <f>IF(AA20&gt;0, RANK(J20,J:J,1), "")</f>
        <v>1</v>
      </c>
      <c r="L20" s="76">
        <f>IF(M20="","",INDEX(Soupisky!$H:$H,MATCH(M20,Soupisky!$I:$I,0)))</f>
        <v>2829</v>
      </c>
      <c r="M20" s="208" t="str">
        <f>IF(D20&lt;&gt;"",D20,"")</f>
        <v>Flanderka Aleš</v>
      </c>
      <c r="N20" s="198" t="s">
        <v>41</v>
      </c>
      <c r="O20" s="199">
        <f>IF(OR(ISNA(MATCH(W20,'122'!$B$19:$B$30,0)),ISNA(MATCH(N20,'122'!$C$18:$F$18,0))),"",INDEX('122'!$C$19:$F$30,MATCH(W20,'122'!$B$19:$B$30,0),MATCH(N20,'122'!$C$18:$F$18,0)))</f>
        <v>3</v>
      </c>
      <c r="P20" s="24">
        <f>IF($O20="","",INDEX('1k - 2. závod'!$A:$AB,$O20+5,INDEX('1k - Základní list'!$B:$B,MATCH($N20,'1k - Základní list'!$A:$A,0),1)))</f>
        <v>2460</v>
      </c>
      <c r="Q20" s="144">
        <f>IF($O20="",IF(AA20&gt;0, POCET_DRUZSTEV, ""),INDEX('1k - 2. závod'!$A:$AB,$O20+5,INDEX('1k - Základní list'!$B:$B,MATCH($N20,'1k - Základní list'!$A:$A,0),1)+3))</f>
        <v>9</v>
      </c>
      <c r="R20" s="311">
        <f>IF(O20="","",SUM(P20:P23))</f>
        <v>7880</v>
      </c>
      <c r="S20" s="311">
        <f>IF(AA20&gt;0, SUM(Q20:Q23), "")</f>
        <v>33</v>
      </c>
      <c r="T20" s="305">
        <f>IF(AA20&gt;0, RANK(S20,S:S,1), "")</f>
        <v>10</v>
      </c>
      <c r="U20" s="126" t="str">
        <f>CONCATENATE(E20,F20)</f>
        <v>D6</v>
      </c>
      <c r="V20" s="126" t="str">
        <f>CONCATENATE(N20,O20)</f>
        <v>B3</v>
      </c>
      <c r="W20" s="127" t="str">
        <f>IF(ISBLANK(B20),"",B20)</f>
        <v>MO Kolín RIVE</v>
      </c>
      <c r="X20" s="308">
        <f>IF(O20="","",SUM(I20,R20))</f>
        <v>58420</v>
      </c>
      <c r="Y20" s="311">
        <f>IF(AA20&gt;0, SUM(S20,J20), "")</f>
        <v>44</v>
      </c>
      <c r="Z20" s="305">
        <f>IF(AA20&gt;0, RANK(Y20,Y:Y,1), "")</f>
        <v>4</v>
      </c>
      <c r="AA20" s="304">
        <f>IF(AND(D20="",D21="",D22="",D23=""), 0, 1)</f>
        <v>1</v>
      </c>
      <c r="AB20" s="95"/>
      <c r="AC20" s="95"/>
      <c r="AD20" s="95"/>
      <c r="AE20" s="98"/>
      <c r="AF20" s="95"/>
      <c r="AG20" s="98"/>
      <c r="AH20" s="95"/>
      <c r="AI20" s="98"/>
      <c r="AJ20" s="95"/>
      <c r="AK20" s="98"/>
      <c r="AL20" s="95"/>
      <c r="AM20" s="98"/>
      <c r="AN20" s="95"/>
      <c r="AO20" s="98"/>
      <c r="AP20" s="95"/>
      <c r="AQ20" s="98"/>
      <c r="AR20" s="95"/>
      <c r="AS20" s="98"/>
      <c r="AT20" s="95"/>
      <c r="AU20" s="98"/>
      <c r="AV20" s="95"/>
      <c r="AW20" s="98"/>
      <c r="AX20" s="95"/>
      <c r="AY20" s="98"/>
      <c r="AZ20" s="95"/>
      <c r="BA20" s="98"/>
      <c r="BB20" s="95"/>
      <c r="BC20" s="98"/>
      <c r="BR20" s="94" t="str">
        <f>CONCATENATE(E20,F20)</f>
        <v>D6</v>
      </c>
      <c r="BS20" s="94" t="str">
        <f>CONCATENATE(N20,O20)</f>
        <v>B3</v>
      </c>
    </row>
    <row r="21" spans="1:71" s="94" customFormat="1" ht="25.5" customHeight="1" x14ac:dyDescent="0.2">
      <c r="A21" s="336"/>
      <c r="B21" s="330"/>
      <c r="C21" s="77">
        <f>IF(D21="","",INDEX(Soupisky!$H:$H,MATCH(D21,Soupisky!$I:$I,0)))</f>
        <v>2922</v>
      </c>
      <c r="D21" s="200" t="s">
        <v>244</v>
      </c>
      <c r="E21" s="201" t="s">
        <v>42</v>
      </c>
      <c r="F21" s="202">
        <f>IF(OR(ISNA(MATCH(W21,'122'!$B$4:$B$15,0)),ISNA(MATCH(E21,'122'!$C$3:$F$3,0))),"",INDEX('122'!$C$4:$F$15,MATCH(W21,'122'!$B$4:$B$15,0),MATCH(E21,'122'!$C$3:$F$3,0)))</f>
        <v>6</v>
      </c>
      <c r="G21" s="25">
        <f>IF($F21="","",INDEX('1k - 1. závod'!$A:$AB,$F21+5,INDEX('1k - Základní list'!$B:$B,MATCH($E21,'1k - Základní list'!$A:$A,0),1)))</f>
        <v>9190</v>
      </c>
      <c r="H21" s="145">
        <f>IF($F21="",IF(AA20&gt;0, POCET_DRUZSTEV, ""),INDEX('1k - 1. závod'!$A:$AB,$F21+5,INDEX('1k - Základní list'!$B:$B,MATCH($E21,'1k - Základní list'!$A:$A,0),1)+3))</f>
        <v>5</v>
      </c>
      <c r="I21" s="333"/>
      <c r="J21" s="333"/>
      <c r="K21" s="342"/>
      <c r="L21" s="77">
        <f>IF(M21="","",INDEX(Soupisky!$H:$H,MATCH(M21,Soupisky!$I:$I,0)))</f>
        <v>2922</v>
      </c>
      <c r="M21" s="200" t="str">
        <f>IF(D21&lt;&gt;"",D21,"")</f>
        <v>Ing. Flanderka Michal</v>
      </c>
      <c r="N21" s="201" t="s">
        <v>17</v>
      </c>
      <c r="O21" s="202">
        <f>IF(OR(ISNA(MATCH(W21,'122'!$B$19:$B$30,0)),ISNA(MATCH(N21,'122'!$C$18:$F$18,0))),"",INDEX('122'!$C$19:$F$30,MATCH(W21,'122'!$B$19:$B$30,0),MATCH(N21,'122'!$C$18:$F$18,0)))</f>
        <v>11</v>
      </c>
      <c r="P21" s="25">
        <f>IF($O21="","",INDEX('1k - 2. závod'!$A:$AB,$O21+5,INDEX('1k - Základní list'!$B:$B,MATCH($N21,'1k - Základní list'!$A:$A,0),1)))</f>
        <v>2480</v>
      </c>
      <c r="Q21" s="145">
        <f>IF($O21="",IF(AA20&gt;0, POCET_DRUZSTEV, ""),INDEX('1k - 2. závod'!$A:$AB,$O21+5,INDEX('1k - Základní list'!$B:$B,MATCH($N21,'1k - Základní list'!$A:$A,0),1)+3))</f>
        <v>6</v>
      </c>
      <c r="R21" s="312"/>
      <c r="S21" s="312"/>
      <c r="T21" s="306"/>
      <c r="U21" s="128" t="str">
        <f>CONCATENATE(E21,F21)</f>
        <v>C6</v>
      </c>
      <c r="V21" s="128" t="str">
        <f>CONCATENATE(N21,O21)</f>
        <v>A11</v>
      </c>
      <c r="W21" s="129" t="str">
        <f>IF(ISBLANK(B20),"",B20)</f>
        <v>MO Kolín RIVE</v>
      </c>
      <c r="X21" s="309"/>
      <c r="Y21" s="312"/>
      <c r="Z21" s="306"/>
      <c r="AA21" s="304"/>
      <c r="AB21" s="95"/>
      <c r="AC21" s="117"/>
      <c r="AD21" s="95"/>
      <c r="AE21" s="98"/>
      <c r="AF21" s="95"/>
      <c r="AG21" s="98"/>
      <c r="AH21" s="95"/>
      <c r="AI21" s="98"/>
      <c r="AJ21" s="95"/>
      <c r="AK21" s="98"/>
      <c r="AL21" s="95"/>
      <c r="AM21" s="98"/>
      <c r="AN21" s="95"/>
      <c r="AO21" s="98"/>
      <c r="AP21" s="95"/>
      <c r="AQ21" s="98"/>
      <c r="AR21" s="95"/>
      <c r="AS21" s="98"/>
      <c r="AT21" s="95"/>
      <c r="AU21" s="98"/>
      <c r="AV21" s="95"/>
      <c r="AW21" s="98"/>
      <c r="AX21" s="95"/>
      <c r="AY21" s="98"/>
      <c r="AZ21" s="95"/>
      <c r="BA21" s="98"/>
      <c r="BB21" s="95"/>
      <c r="BC21" s="98"/>
      <c r="BR21" s="94" t="str">
        <f>CONCATENATE(E21,F21)</f>
        <v>C6</v>
      </c>
      <c r="BS21" s="94" t="str">
        <f>CONCATENATE(N21,O21)</f>
        <v>A11</v>
      </c>
    </row>
    <row r="22" spans="1:71" s="94" customFormat="1" ht="25.5" customHeight="1" x14ac:dyDescent="0.2">
      <c r="A22" s="336"/>
      <c r="B22" s="330"/>
      <c r="C22" s="78">
        <f>IF(D22="","",INDEX(Soupisky!$H:$H,MATCH(D22,Soupisky!$I:$I,0)))</f>
        <v>1133</v>
      </c>
      <c r="D22" s="200" t="s">
        <v>202</v>
      </c>
      <c r="E22" s="203" t="s">
        <v>41</v>
      </c>
      <c r="F22" s="204">
        <f>IF(OR(ISNA(MATCH(W22,'122'!$B$4:$B$15,0)),ISNA(MATCH(E22,'122'!$C$3:$F$3,0))),"",INDEX('122'!$C$4:$F$15,MATCH(W22,'122'!$B$4:$B$15,0),MATCH(E22,'122'!$C$3:$F$3,0)))</f>
        <v>6</v>
      </c>
      <c r="G22" s="25">
        <f>IF($F22="","",INDEX('1k - 1. závod'!$A:$AB,$F22+5,INDEX('1k - Základní list'!$B:$B,MATCH($E22,'1k - Základní list'!$A:$A,0),1)))</f>
        <v>15840</v>
      </c>
      <c r="H22" s="145">
        <f>IF($F22="",IF(AA20&gt;0, POCET_DRUZSTEV, ""),INDEX('1k - 1. závod'!$A:$AB,$F22+5,INDEX('1k - Základní list'!$B:$B,MATCH($E22,'1k - Základní list'!$A:$A,0),1)+3))</f>
        <v>2</v>
      </c>
      <c r="I22" s="333"/>
      <c r="J22" s="333"/>
      <c r="K22" s="342"/>
      <c r="L22" s="78">
        <f>IF(M22="","",INDEX(Soupisky!$H:$H,MATCH(M22,Soupisky!$I:$I,0)))</f>
        <v>1133</v>
      </c>
      <c r="M22" s="200" t="str">
        <f>IF(D22&lt;&gt;"",D22,"")</f>
        <v>Vyslyšel Vladimír ml.</v>
      </c>
      <c r="N22" s="203" t="s">
        <v>43</v>
      </c>
      <c r="O22" s="204">
        <f>IF(OR(ISNA(MATCH(W22,'122'!$B$19:$B$30,0)),ISNA(MATCH(N22,'122'!$C$18:$F$18,0))),"",INDEX('122'!$C$19:$F$30,MATCH(W22,'122'!$B$19:$B$30,0),MATCH(N22,'122'!$C$18:$F$18,0)))</f>
        <v>3</v>
      </c>
      <c r="P22" s="25">
        <f>IF($O22="","",INDEX('1k - 2. závod'!$A:$AB,$O22+5,INDEX('1k - Základní list'!$B:$B,MATCH($N22,'1k - Základní list'!$A:$A,0),1)))</f>
        <v>1070</v>
      </c>
      <c r="Q22" s="145">
        <f>IF($O22="",IF(AA20&gt;0, POCET_DRUZSTEV, ""), INDEX('1k - 2. závod'!$A:$AB,$O22+5,INDEX('1k - Základní list'!$B:$B,MATCH($N22,'1k - Základní list'!$A:$A,0),1)+3))</f>
        <v>9</v>
      </c>
      <c r="R22" s="312"/>
      <c r="S22" s="312"/>
      <c r="T22" s="306"/>
      <c r="U22" s="128" t="str">
        <f>CONCATENATE(E22,F22)</f>
        <v>B6</v>
      </c>
      <c r="V22" s="128" t="str">
        <f>CONCATENATE(N22,O22)</f>
        <v>D3</v>
      </c>
      <c r="W22" s="129" t="str">
        <f>IF(ISBLANK(B20),"",B20)</f>
        <v>MO Kolín RIVE</v>
      </c>
      <c r="X22" s="309"/>
      <c r="Y22" s="312"/>
      <c r="Z22" s="306"/>
      <c r="AA22" s="304"/>
      <c r="AB22" s="95"/>
      <c r="AC22" s="95"/>
      <c r="AD22" s="95"/>
      <c r="AE22" s="98"/>
      <c r="AF22" s="95"/>
      <c r="AG22" s="98"/>
      <c r="AH22" s="95"/>
      <c r="AI22" s="98"/>
      <c r="AJ22" s="95"/>
      <c r="AK22" s="98"/>
      <c r="AL22" s="95"/>
      <c r="AM22" s="98"/>
      <c r="AN22" s="95"/>
      <c r="AO22" s="98"/>
      <c r="AP22" s="95"/>
      <c r="AQ22" s="98"/>
      <c r="AR22" s="95"/>
      <c r="AS22" s="98"/>
      <c r="AT22" s="95"/>
      <c r="AU22" s="98"/>
      <c r="AV22" s="95"/>
      <c r="AW22" s="98"/>
      <c r="AX22" s="95"/>
      <c r="AY22" s="98"/>
      <c r="AZ22" s="95"/>
      <c r="BA22" s="98"/>
      <c r="BB22" s="95"/>
      <c r="BC22" s="98"/>
      <c r="BR22" s="94" t="str">
        <f>CONCATENATE(E22,F22)</f>
        <v>B6</v>
      </c>
      <c r="BS22" s="94" t="str">
        <f>CONCATENATE(N22,O22)</f>
        <v>D3</v>
      </c>
    </row>
    <row r="23" spans="1:71" s="94" customFormat="1" ht="25.5" customHeight="1" thickBot="1" x14ac:dyDescent="0.25">
      <c r="A23" s="337"/>
      <c r="B23" s="331"/>
      <c r="C23" s="79">
        <f>IF(D23="","",INDEX(Soupisky!$H:$H,MATCH(D23,Soupisky!$I:$I,0)))</f>
        <v>1997</v>
      </c>
      <c r="D23" s="205" t="s">
        <v>201</v>
      </c>
      <c r="E23" s="206" t="s">
        <v>17</v>
      </c>
      <c r="F23" s="207">
        <f>IF(OR(ISNA(MATCH(W23,'122'!$B$4:$B$15,0)),ISNA(MATCH(E23,'122'!$C$3:$F$3,0))),"",INDEX('122'!$C$4:$F$15,MATCH(W23,'122'!$B$4:$B$15,0),MATCH(E23,'122'!$C$3:$F$3,0)))</f>
        <v>2</v>
      </c>
      <c r="G23" s="26">
        <f>IF($F23="","",INDEX('1k - 1. závod'!$A:$AB,$F23+5,INDEX('1k - Základní list'!$B:$B,MATCH($E23,'1k - Základní list'!$A:$A,0),1)))</f>
        <v>13830</v>
      </c>
      <c r="H23" s="146">
        <f>IF($F23="",IF(AA20&gt;0, POCET_DRUZSTEV, ""),INDEX('1k - 1. závod'!$A:$AB,$F23+5,INDEX('1k - Základní list'!$B:$B,MATCH($E23,'1k - Základní list'!$A:$A,0),1)+3))</f>
        <v>2</v>
      </c>
      <c r="I23" s="334"/>
      <c r="J23" s="334"/>
      <c r="K23" s="343"/>
      <c r="L23" s="79">
        <f>IF(M23="","",INDEX(Soupisky!$H:$H,MATCH(M23,Soupisky!$I:$I,0)))</f>
        <v>1997</v>
      </c>
      <c r="M23" s="205" t="str">
        <f>IF(D23&lt;&gt;"",D23,"")</f>
        <v>Hlavatý David</v>
      </c>
      <c r="N23" s="206" t="s">
        <v>42</v>
      </c>
      <c r="O23" s="207">
        <f>IF(OR(ISNA(MATCH(W23,'122'!$B$19:$B$30,0)),ISNA(MATCH(N23,'122'!$C$18:$F$18,0))),"",INDEX('122'!$C$19:$F$30,MATCH(W23,'122'!$B$19:$B$30,0),MATCH(N23,'122'!$C$18:$F$18,0)))</f>
        <v>3</v>
      </c>
      <c r="P23" s="26">
        <f>IF($O23="","",INDEX('1k - 2. závod'!$A:$AB,$O23+5,INDEX('1k - Základní list'!$B:$B,MATCH($N23,'1k - Základní list'!$A:$A,0),1)))</f>
        <v>1870</v>
      </c>
      <c r="Q23" s="146">
        <f>IF($O23="",IF(AA20&gt;0, POCET_DRUZSTEV, ""),INDEX('1k - 2. závod'!$A:$AB,$O23+5,INDEX('1k - Základní list'!$B:$B,MATCH($N23,'1k - Základní list'!$A:$A,0),1)+3))</f>
        <v>9</v>
      </c>
      <c r="R23" s="313"/>
      <c r="S23" s="313"/>
      <c r="T23" s="307"/>
      <c r="U23" s="130" t="str">
        <f>CONCATENATE(E23,F23)</f>
        <v>A2</v>
      </c>
      <c r="V23" s="130" t="str">
        <f>CONCATENATE(N23,O23)</f>
        <v>C3</v>
      </c>
      <c r="W23" s="131" t="str">
        <f>IF(ISBLANK(B20),"",B20)</f>
        <v>MO Kolín RIVE</v>
      </c>
      <c r="X23" s="310"/>
      <c r="Y23" s="313"/>
      <c r="Z23" s="307"/>
      <c r="AA23" s="304"/>
      <c r="AB23" s="95"/>
      <c r="AC23" s="95"/>
      <c r="AD23" s="95"/>
      <c r="AE23" s="98"/>
      <c r="AF23" s="95"/>
      <c r="AG23" s="98"/>
      <c r="AH23" s="95"/>
      <c r="AI23" s="98"/>
      <c r="AJ23" s="95"/>
      <c r="AK23" s="98"/>
      <c r="AL23" s="95"/>
      <c r="AM23" s="98"/>
      <c r="AN23" s="95"/>
      <c r="AO23" s="98"/>
      <c r="AP23" s="95"/>
      <c r="AQ23" s="98"/>
      <c r="AR23" s="95"/>
      <c r="AS23" s="98"/>
      <c r="AT23" s="95"/>
      <c r="AU23" s="98"/>
      <c r="AV23" s="95"/>
      <c r="AW23" s="98"/>
      <c r="AX23" s="95"/>
      <c r="AY23" s="98"/>
      <c r="AZ23" s="95"/>
      <c r="BA23" s="98"/>
      <c r="BB23" s="95"/>
      <c r="BC23" s="98"/>
      <c r="BR23" s="94" t="str">
        <f>CONCATENATE(E23,F23)</f>
        <v>A2</v>
      </c>
      <c r="BS23" s="94" t="str">
        <f>CONCATENATE(N23,O23)</f>
        <v>C3</v>
      </c>
    </row>
    <row r="24" spans="1:71" s="94" customFormat="1" ht="25.5" customHeight="1" x14ac:dyDescent="0.2">
      <c r="A24" s="335">
        <f>IF(INDEX('122'!$H$4:$H$15,MATCH(B24,'122'!$I$4:$I$15,0),)=0,"",INDEX('122'!$H$4:$H$15,MATCH(B24,'122'!$I$4:$I$15,0),))</f>
        <v>11</v>
      </c>
      <c r="B24" s="329" t="str">
        <f>Soupisky!$M4</f>
        <v>ČRS Rybářský sportovní klub Pardubice COLMIC</v>
      </c>
      <c r="C24" s="73">
        <f>IF(D24="","",INDEX(Soupisky!$H:$H,MATCH(D24,Soupisky!$I:$I,0)))</f>
        <v>95</v>
      </c>
      <c r="D24" s="197" t="s">
        <v>171</v>
      </c>
      <c r="E24" s="198" t="s">
        <v>43</v>
      </c>
      <c r="F24" s="199">
        <f>IF(OR(ISNA(MATCH(W24,'122'!$B$4:$B$15,0)),ISNA(MATCH(E24,'122'!$C$3:$F$3,0))),"",INDEX('122'!$C$4:$F$15,MATCH(W24,'122'!$B$4:$B$15,0),MATCH(E24,'122'!$C$3:$F$3,0)))</f>
        <v>11</v>
      </c>
      <c r="G24" s="24">
        <f>IF($F24="","",INDEX('1k - 1. závod'!$A:$AB,$F24+5,INDEX('1k - Základní list'!$B:$B,MATCH($E24,'1k - Základní list'!$A:$A,0),1)))</f>
        <v>9390</v>
      </c>
      <c r="H24" s="144">
        <f>IF($F24="",IF(AA24&gt;0, POCET_DRUZSTEV, ""),INDEX('1k - 1. závod'!$A:$AB,$F24+5,INDEX('1k - Základní list'!$B:$B,MATCH($E24,'1k - Základní list'!$A:$A,0),1)+3))</f>
        <v>6</v>
      </c>
      <c r="I24" s="332">
        <f>IF(F24="","",SUM(G24:G27))</f>
        <v>39220</v>
      </c>
      <c r="J24" s="332">
        <f>IF(AA24&gt;0, SUM(H24:H27), "")</f>
        <v>27</v>
      </c>
      <c r="K24" s="341">
        <f>IF(AA24&gt;0, RANK(J24,J:J,1), "")</f>
        <v>9</v>
      </c>
      <c r="L24" s="73">
        <f>IF(M24="","",INDEX(Soupisky!$H:$H,MATCH(M24,Soupisky!$I:$I,0)))</f>
        <v>95</v>
      </c>
      <c r="M24" s="208" t="str">
        <f t="shared" ref="M24:M27" si="15">IF(D24&lt;&gt;"",D24,"")</f>
        <v>Konopásek Ladislav</v>
      </c>
      <c r="N24" s="198" t="s">
        <v>17</v>
      </c>
      <c r="O24" s="199">
        <f>IF(OR(ISNA(MATCH(W24,'122'!$B$19:$B$30,0)),ISNA(MATCH(N24,'122'!$C$18:$F$18,0))),"",INDEX('122'!$C$19:$F$30,MATCH(W24,'122'!$B$19:$B$30,0),MATCH(N24,'122'!$C$18:$F$18,0)))</f>
        <v>12</v>
      </c>
      <c r="P24" s="24">
        <f>IF($O24="","",INDEX('1k - 2. závod'!$A:$AB,$O24+5,INDEX('1k - Základní list'!$B:$B,MATCH($N24,'1k - Základní list'!$A:$A,0),1)))</f>
        <v>1490</v>
      </c>
      <c r="Q24" s="144">
        <f>IF($O24="",IF(AA24&gt;0, POCET_DRUZSTEV, ""),INDEX('1k - 2. závod'!$A:$AB,$O24+5,INDEX('1k - Základní list'!$B:$B,MATCH($N24,'1k - Základní list'!$A:$A,0),1)+3))</f>
        <v>8</v>
      </c>
      <c r="R24" s="311">
        <f>IF(O24="","",SUM(P24:P27))</f>
        <v>15160</v>
      </c>
      <c r="S24" s="311">
        <f>IF(AA24&gt;0, SUM(Q24:Q27), "")</f>
        <v>18</v>
      </c>
      <c r="T24" s="305">
        <f>IF(AA24&gt;0, RANK(S24,S:S,1), "")</f>
        <v>4</v>
      </c>
      <c r="U24" s="126" t="str">
        <f t="shared" ref="U24:U27" si="16">CONCATENATE(E24,F24)</f>
        <v>D11</v>
      </c>
      <c r="V24" s="126" t="str">
        <f t="shared" ref="V24:V27" si="17">CONCATENATE(N24,O24)</f>
        <v>A12</v>
      </c>
      <c r="W24" s="127" t="str">
        <f>IF(ISBLANK(B24),"",B24)</f>
        <v>ČRS Rybářský sportovní klub Pardubice COLMIC</v>
      </c>
      <c r="X24" s="308">
        <f>IF(O24="","",SUM(I24,R24))</f>
        <v>54380</v>
      </c>
      <c r="Y24" s="311">
        <f>IF(AA24&gt;0, SUM(S24,J24), "")</f>
        <v>45</v>
      </c>
      <c r="Z24" s="305">
        <f>IF(AA24&gt;0, RANK(Y24,Y:Y,1), "")</f>
        <v>5</v>
      </c>
      <c r="AA24" s="304">
        <f>IF(AND(D24="",D25="",D26="",D27=""), 0, 1)</f>
        <v>1</v>
      </c>
      <c r="AB24" s="95"/>
      <c r="AC24" s="95"/>
      <c r="AD24" s="95"/>
      <c r="AE24" s="96"/>
      <c r="AF24" s="95"/>
      <c r="AG24" s="96"/>
      <c r="AH24" s="95"/>
      <c r="AI24" s="96"/>
      <c r="AJ24" s="95"/>
      <c r="AK24" s="96"/>
      <c r="AL24" s="95"/>
      <c r="AM24" s="96"/>
      <c r="AN24" s="95"/>
      <c r="AO24" s="96"/>
      <c r="AP24" s="95"/>
      <c r="AQ24" s="96"/>
      <c r="AR24" s="95"/>
      <c r="AS24" s="96"/>
      <c r="AT24" s="95"/>
      <c r="AU24" s="96"/>
      <c r="AV24" s="95"/>
      <c r="AW24" s="96"/>
      <c r="AX24" s="95"/>
      <c r="AY24" s="96"/>
      <c r="AZ24" s="95"/>
      <c r="BA24" s="96"/>
      <c r="BB24" s="95"/>
      <c r="BC24" s="96"/>
      <c r="BR24" s="94" t="str">
        <f t="shared" ref="BR24:BR27" si="18">CONCATENATE(E24,F24)</f>
        <v>D11</v>
      </c>
      <c r="BS24" s="94" t="str">
        <f t="shared" ref="BS24:BS27" si="19">CONCATENATE(N24,O24)</f>
        <v>A12</v>
      </c>
    </row>
    <row r="25" spans="1:71" s="94" customFormat="1" ht="25.5" customHeight="1" x14ac:dyDescent="0.2">
      <c r="A25" s="336"/>
      <c r="B25" s="330"/>
      <c r="C25" s="74">
        <f>IF(D25="","",INDEX(Soupisky!$H:$H,MATCH(D25,Soupisky!$I:$I,0)))</f>
        <v>96</v>
      </c>
      <c r="D25" s="200" t="s">
        <v>236</v>
      </c>
      <c r="E25" s="201" t="s">
        <v>17</v>
      </c>
      <c r="F25" s="202">
        <f>IF(OR(ISNA(MATCH(W25,'122'!$B$4:$B$15,0)),ISNA(MATCH(E25,'122'!$C$3:$F$3,0))),"",INDEX('122'!$C$4:$F$15,MATCH(W25,'122'!$B$4:$B$15,0),MATCH(E25,'122'!$C$3:$F$3,0)))</f>
        <v>7</v>
      </c>
      <c r="G25" s="25">
        <f>IF($F25="","",INDEX('1k - 1. závod'!$A:$AB,$F25+5,INDEX('1k - Základní list'!$B:$B,MATCH($E25,'1k - Základní list'!$A:$A,0),1)))</f>
        <v>10720</v>
      </c>
      <c r="H25" s="145">
        <f>IF($F25="",IF(AA24&gt;0, POCET_DRUZSTEV, ""),INDEX('1k - 1. závod'!$A:$AB,$F25+5,INDEX('1k - Základní list'!$B:$B,MATCH($E25,'1k - Základní list'!$A:$A,0),1)+3))</f>
        <v>5</v>
      </c>
      <c r="I25" s="333"/>
      <c r="J25" s="333"/>
      <c r="K25" s="342"/>
      <c r="L25" s="74">
        <f>IF(M25="","",INDEX(Soupisky!$H:$H,MATCH(M25,Soupisky!$I:$I,0)))</f>
        <v>96</v>
      </c>
      <c r="M25" s="200" t="str">
        <f t="shared" si="15"/>
        <v>Konopásek Josef ml.</v>
      </c>
      <c r="N25" s="201" t="s">
        <v>41</v>
      </c>
      <c r="O25" s="202">
        <f>IF(OR(ISNA(MATCH(W25,'122'!$B$19:$B$30,0)),ISNA(MATCH(N25,'122'!$C$18:$F$18,0))),"",INDEX('122'!$C$19:$F$30,MATCH(W25,'122'!$B$19:$B$30,0),MATCH(N25,'122'!$C$18:$F$18,0)))</f>
        <v>4</v>
      </c>
      <c r="P25" s="25">
        <f>IF($O25="","",INDEX('1k - 2. závod'!$A:$AB,$O25+5,INDEX('1k - Základní list'!$B:$B,MATCH($N25,'1k - Základní list'!$A:$A,0),1)))</f>
        <v>4420</v>
      </c>
      <c r="Q25" s="145">
        <f>IF($O25="",IF(AA24&gt;0, POCET_DRUZSTEV, ""),INDEX('1k - 2. závod'!$A:$AB,$O25+5,INDEX('1k - Základní list'!$B:$B,MATCH($N25,'1k - Základní list'!$A:$A,0),1)+3))</f>
        <v>3</v>
      </c>
      <c r="R25" s="312"/>
      <c r="S25" s="312"/>
      <c r="T25" s="306"/>
      <c r="U25" s="128" t="str">
        <f t="shared" si="16"/>
        <v>A7</v>
      </c>
      <c r="V25" s="128" t="str">
        <f t="shared" si="17"/>
        <v>B4</v>
      </c>
      <c r="W25" s="129" t="str">
        <f>IF(ISBLANK(B24),"",B24)</f>
        <v>ČRS Rybářský sportovní klub Pardubice COLMIC</v>
      </c>
      <c r="X25" s="309"/>
      <c r="Y25" s="312"/>
      <c r="Z25" s="306"/>
      <c r="AA25" s="304"/>
      <c r="AB25" s="115"/>
      <c r="AC25" s="95"/>
      <c r="AD25" s="95"/>
      <c r="AE25" s="96"/>
      <c r="AF25" s="95"/>
      <c r="AG25" s="96"/>
      <c r="AH25" s="95"/>
      <c r="AI25" s="96"/>
      <c r="AJ25" s="95"/>
      <c r="AK25" s="96"/>
      <c r="AL25" s="95"/>
      <c r="AM25" s="96"/>
      <c r="AN25" s="95"/>
      <c r="AO25" s="96"/>
      <c r="AP25" s="95"/>
      <c r="AQ25" s="96"/>
      <c r="AR25" s="95"/>
      <c r="AS25" s="96"/>
      <c r="AT25" s="95"/>
      <c r="AU25" s="96"/>
      <c r="AV25" s="95"/>
      <c r="AW25" s="96"/>
      <c r="AX25" s="95"/>
      <c r="AY25" s="96"/>
      <c r="AZ25" s="95"/>
      <c r="BA25" s="96"/>
      <c r="BB25" s="95"/>
      <c r="BC25" s="96"/>
      <c r="BR25" s="94" t="str">
        <f t="shared" si="18"/>
        <v>A7</v>
      </c>
      <c r="BS25" s="94" t="str">
        <f t="shared" si="19"/>
        <v>B4</v>
      </c>
    </row>
    <row r="26" spans="1:71" s="94" customFormat="1" ht="25.5" customHeight="1" x14ac:dyDescent="0.2">
      <c r="A26" s="336"/>
      <c r="B26" s="330"/>
      <c r="C26" s="74">
        <f>IF(D26="","",INDEX(Soupisky!$H:$H,MATCH(D26,Soupisky!$I:$I,0)))</f>
        <v>3398</v>
      </c>
      <c r="D26" s="200" t="s">
        <v>172</v>
      </c>
      <c r="E26" s="203" t="s">
        <v>41</v>
      </c>
      <c r="F26" s="204">
        <f>IF(OR(ISNA(MATCH(W26,'122'!$B$4:$B$15,0)),ISNA(MATCH(E26,'122'!$C$3:$F$3,0))),"",INDEX('122'!$C$4:$F$15,MATCH(W26,'122'!$B$4:$B$15,0),MATCH(E26,'122'!$C$3:$F$3,0)))</f>
        <v>11</v>
      </c>
      <c r="G26" s="25">
        <f>IF($F26="","",INDEX('1k - 1. závod'!$A:$AB,$F26+5,INDEX('1k - Základní list'!$B:$B,MATCH($E26,'1k - Základní list'!$A:$A,0),1)))</f>
        <v>12800</v>
      </c>
      <c r="H26" s="145">
        <f>IF($F26="",IF(AA24&gt;0, POCET_DRUZSTEV, ""),INDEX('1k - 1. závod'!$A:$AB,$F26+5,INDEX('1k - Základní list'!$B:$B,MATCH($E26,'1k - Základní list'!$A:$A,0),1)+3))</f>
        <v>4</v>
      </c>
      <c r="I26" s="333"/>
      <c r="J26" s="333"/>
      <c r="K26" s="342"/>
      <c r="L26" s="74">
        <f>IF(M26="","",INDEX(Soupisky!$H:$H,MATCH(M26,Soupisky!$I:$I,0)))</f>
        <v>3398</v>
      </c>
      <c r="M26" s="200" t="str">
        <f t="shared" si="15"/>
        <v>Vavřín Václav</v>
      </c>
      <c r="N26" s="203" t="s">
        <v>42</v>
      </c>
      <c r="O26" s="204">
        <f>IF(OR(ISNA(MATCH(W26,'122'!$B$19:$B$30,0)),ISNA(MATCH(N26,'122'!$C$18:$F$18,0))),"",INDEX('122'!$C$19:$F$30,MATCH(W26,'122'!$B$19:$B$30,0),MATCH(N26,'122'!$C$18:$F$18,0)))</f>
        <v>4</v>
      </c>
      <c r="P26" s="25">
        <f>IF($O26="","",INDEX('1k - 2. závod'!$A:$AB,$O26+5,INDEX('1k - Základní list'!$B:$B,MATCH($N26,'1k - Základní list'!$A:$A,0),1)))</f>
        <v>3470</v>
      </c>
      <c r="Q26" s="145">
        <f>IF($O26="",IF(AA24&gt;0, POCET_DRUZSTEV, ""), INDEX('1k - 2. závod'!$A:$AB,$O26+5,INDEX('1k - Základní list'!$B:$B,MATCH($N26,'1k - Základní list'!$A:$A,0),1)+3))</f>
        <v>4</v>
      </c>
      <c r="R26" s="312"/>
      <c r="S26" s="312"/>
      <c r="T26" s="306"/>
      <c r="U26" s="128" t="str">
        <f t="shared" si="16"/>
        <v>B11</v>
      </c>
      <c r="V26" s="128" t="str">
        <f t="shared" si="17"/>
        <v>C4</v>
      </c>
      <c r="W26" s="129" t="str">
        <f>IF(ISBLANK(B24),"",B24)</f>
        <v>ČRS Rybářský sportovní klub Pardubice COLMIC</v>
      </c>
      <c r="X26" s="309"/>
      <c r="Y26" s="312"/>
      <c r="Z26" s="306"/>
      <c r="AA26" s="304"/>
      <c r="AB26" s="116"/>
      <c r="AC26" s="95"/>
      <c r="AD26" s="95"/>
      <c r="AE26" s="96"/>
      <c r="AF26" s="95"/>
      <c r="AG26" s="96"/>
      <c r="AH26" s="95"/>
      <c r="AI26" s="96"/>
      <c r="AJ26" s="95"/>
      <c r="AK26" s="96"/>
      <c r="AL26" s="95"/>
      <c r="AM26" s="96"/>
      <c r="AN26" s="95"/>
      <c r="AO26" s="96"/>
      <c r="AP26" s="95"/>
      <c r="AQ26" s="96"/>
      <c r="AR26" s="95"/>
      <c r="AS26" s="96"/>
      <c r="AT26" s="95"/>
      <c r="AU26" s="96"/>
      <c r="AV26" s="95"/>
      <c r="AW26" s="96"/>
      <c r="AX26" s="95"/>
      <c r="AY26" s="96"/>
      <c r="AZ26" s="95"/>
      <c r="BA26" s="96"/>
      <c r="BB26" s="95"/>
      <c r="BC26" s="96"/>
      <c r="BR26" s="94" t="str">
        <f t="shared" si="18"/>
        <v>B11</v>
      </c>
      <c r="BS26" s="94" t="str">
        <f t="shared" si="19"/>
        <v>C4</v>
      </c>
    </row>
    <row r="27" spans="1:71" s="94" customFormat="1" ht="25.5" customHeight="1" thickBot="1" x14ac:dyDescent="0.25">
      <c r="A27" s="337"/>
      <c r="B27" s="331"/>
      <c r="C27" s="75">
        <f>IF(D27="","",INDEX(Soupisky!$H:$H,MATCH(D27,Soupisky!$I:$I,0)))</f>
        <v>2005</v>
      </c>
      <c r="D27" s="205" t="s">
        <v>173</v>
      </c>
      <c r="E27" s="206" t="s">
        <v>42</v>
      </c>
      <c r="F27" s="207">
        <f>IF(OR(ISNA(MATCH(W27,'122'!$B$4:$B$15,0)),ISNA(MATCH(E27,'122'!$C$3:$F$3,0))),"",INDEX('122'!$C$4:$F$15,MATCH(W27,'122'!$B$4:$B$15,0),MATCH(E27,'122'!$C$3:$F$3,0)))</f>
        <v>11</v>
      </c>
      <c r="G27" s="26">
        <f>IF($F27="","",INDEX('1k - 1. závod'!$A:$AB,$F27+5,INDEX('1k - Základní list'!$B:$B,MATCH($E27,'1k - Základní list'!$A:$A,0),1)))</f>
        <v>6310</v>
      </c>
      <c r="H27" s="146">
        <f>IF($F27="",IF(AA24&gt;0, POCET_DRUZSTEV, ""),INDEX('1k - 1. závod'!$A:$AB,$F27+5,INDEX('1k - Základní list'!$B:$B,MATCH($E27,'1k - Základní list'!$A:$A,0),1)+3))</f>
        <v>12</v>
      </c>
      <c r="I27" s="334"/>
      <c r="J27" s="334"/>
      <c r="K27" s="343"/>
      <c r="L27" s="75">
        <f>IF(M27="","",INDEX(Soupisky!$H:$H,MATCH(M27,Soupisky!$I:$I,0)))</f>
        <v>2005</v>
      </c>
      <c r="M27" s="205" t="str">
        <f t="shared" si="15"/>
        <v>Bezega Michal</v>
      </c>
      <c r="N27" s="206" t="s">
        <v>43</v>
      </c>
      <c r="O27" s="207">
        <f>IF(OR(ISNA(MATCH(W27,'122'!$B$19:$B$30,0)),ISNA(MATCH(N27,'122'!$C$18:$F$18,0))),"",INDEX('122'!$C$19:$F$30,MATCH(W27,'122'!$B$19:$B$30,0),MATCH(N27,'122'!$C$18:$F$18,0)))</f>
        <v>4</v>
      </c>
      <c r="P27" s="26">
        <f>IF($O27="","",INDEX('1k - 2. závod'!$A:$AB,$O27+5,INDEX('1k - Základní list'!$B:$B,MATCH($N27,'1k - Základní list'!$A:$A,0),1)))</f>
        <v>5780</v>
      </c>
      <c r="Q27" s="146">
        <f>IF($O27="",IF(AA24&gt;0, POCET_DRUZSTEV, ""),INDEX('1k - 2. závod'!$A:$AB,$O27+5,INDEX('1k - Základní list'!$B:$B,MATCH($N27,'1k - Základní list'!$A:$A,0),1)+3))</f>
        <v>3</v>
      </c>
      <c r="R27" s="313"/>
      <c r="S27" s="313"/>
      <c r="T27" s="307"/>
      <c r="U27" s="130" t="str">
        <f t="shared" si="16"/>
        <v>C11</v>
      </c>
      <c r="V27" s="130" t="str">
        <f t="shared" si="17"/>
        <v>D4</v>
      </c>
      <c r="W27" s="131" t="str">
        <f>IF(ISBLANK(B24),"",B24)</f>
        <v>ČRS Rybářský sportovní klub Pardubice COLMIC</v>
      </c>
      <c r="X27" s="310"/>
      <c r="Y27" s="313"/>
      <c r="Z27" s="307"/>
      <c r="AA27" s="304"/>
      <c r="AB27" s="95"/>
      <c r="AC27" s="95"/>
      <c r="AD27" s="95"/>
      <c r="AE27" s="96"/>
      <c r="AF27" s="95"/>
      <c r="AG27" s="96"/>
      <c r="AH27" s="95"/>
      <c r="AI27" s="96"/>
      <c r="AJ27" s="95"/>
      <c r="AK27" s="96"/>
      <c r="AL27" s="95"/>
      <c r="AM27" s="96"/>
      <c r="AN27" s="95"/>
      <c r="AO27" s="96"/>
      <c r="AP27" s="95"/>
      <c r="AQ27" s="96"/>
      <c r="AR27" s="95"/>
      <c r="AS27" s="96"/>
      <c r="AT27" s="95"/>
      <c r="AU27" s="96"/>
      <c r="AV27" s="95"/>
      <c r="AW27" s="96"/>
      <c r="AX27" s="95"/>
      <c r="AY27" s="96"/>
      <c r="AZ27" s="95"/>
      <c r="BA27" s="96"/>
      <c r="BB27" s="95"/>
      <c r="BC27" s="96"/>
      <c r="BR27" s="94" t="str">
        <f t="shared" si="18"/>
        <v>C11</v>
      </c>
      <c r="BS27" s="94" t="str">
        <f t="shared" si="19"/>
        <v>D4</v>
      </c>
    </row>
    <row r="28" spans="1:71" s="94" customFormat="1" ht="25.5" customHeight="1" x14ac:dyDescent="0.2">
      <c r="A28" s="338">
        <f>IF(INDEX('122'!$H$4:$H$15,MATCH(B28,'122'!$I$4:$I$15,0),)=0,"",INDEX('122'!$H$4:$H$15,MATCH(B28,'122'!$I$4:$I$15,0),))</f>
        <v>12</v>
      </c>
      <c r="B28" s="329" t="str">
        <f>Soupisky!$M5</f>
        <v>RS Crazy Boys MO Hustopeče Maver</v>
      </c>
      <c r="C28" s="76">
        <f>IF(D28="","",INDEX(Soupisky!$H:$H,MATCH(D28,Soupisky!$I:$I,0)))</f>
        <v>755</v>
      </c>
      <c r="D28" s="208" t="s">
        <v>177</v>
      </c>
      <c r="E28" s="198" t="s">
        <v>43</v>
      </c>
      <c r="F28" s="199">
        <f>IF(OR(ISNA(MATCH(W28,'122'!$B$4:$B$15,0)),ISNA(MATCH(E28,'122'!$C$3:$F$3,0))),"",INDEX('122'!$C$4:$F$15,MATCH(W28,'122'!$B$4:$B$15,0),MATCH(E28,'122'!$C$3:$F$3,0)))</f>
        <v>9</v>
      </c>
      <c r="G28" s="24">
        <f>IF($F28="","",INDEX('1k - 1. závod'!$A:$AB,$F28+5,INDEX('1k - Základní list'!$B:$B,MATCH($E28,'1k - Základní list'!$A:$A,0),1)))</f>
        <v>7070</v>
      </c>
      <c r="H28" s="144">
        <f>IF($F28="",IF(AA28&gt;0, POCET_DRUZSTEV, ""),INDEX('1k - 1. závod'!$A:$AB,$F28+5,INDEX('1k - Základní list'!$B:$B,MATCH($E28,'1k - Základní list'!$A:$A,0),1)+3))</f>
        <v>10</v>
      </c>
      <c r="I28" s="332">
        <f>IF(F28="","",SUM(G28:G31))</f>
        <v>51240</v>
      </c>
      <c r="J28" s="332">
        <f>IF(AA28&gt;0, SUM(H28:H31), "")</f>
        <v>21</v>
      </c>
      <c r="K28" s="341">
        <f>IF(AA28&gt;0, RANK(J28,J:J,1), "")</f>
        <v>3</v>
      </c>
      <c r="L28" s="76">
        <f>IF(M28="","",INDEX(Soupisky!$H:$H,MATCH(M28,Soupisky!$I:$I,0)))</f>
        <v>755</v>
      </c>
      <c r="M28" s="208" t="str">
        <f>IF(D28&lt;&gt;"",D28,"")</f>
        <v>Foret Roman</v>
      </c>
      <c r="N28" s="198" t="s">
        <v>42</v>
      </c>
      <c r="O28" s="199">
        <f>IF(OR(ISNA(MATCH(W28,'122'!$B$19:$B$30,0)),ISNA(MATCH(N28,'122'!$C$18:$F$18,0))),"",INDEX('122'!$C$19:$F$30,MATCH(W28,'122'!$B$19:$B$30,0),MATCH(N28,'122'!$C$18:$F$18,0)))</f>
        <v>1</v>
      </c>
      <c r="P28" s="24">
        <f>IF($O28="","",INDEX('1k - 2. závod'!$A:$AB,$O28+5,INDEX('1k - Základní list'!$B:$B,MATCH($N28,'1k - Základní list'!$A:$A,0),1)))</f>
        <v>3520</v>
      </c>
      <c r="Q28" s="144">
        <f>IF($O28="",IF(AA28&gt;0, POCET_DRUZSTEV, ""),INDEX('1k - 2. závod'!$A:$AB,$O28+5,INDEX('1k - Základní list'!$B:$B,MATCH($N28,'1k - Základní list'!$A:$A,0),1)+3))</f>
        <v>3</v>
      </c>
      <c r="R28" s="311">
        <f>IF(O28="","",SUM(P28:P31))</f>
        <v>9150</v>
      </c>
      <c r="S28" s="311">
        <f>IF(AA28&gt;0, SUM(Q28:Q31), "")</f>
        <v>28</v>
      </c>
      <c r="T28" s="305">
        <f>IF(AA28&gt;0, RANK(S28,S:S,1), "")</f>
        <v>6</v>
      </c>
      <c r="U28" s="126" t="str">
        <f>CONCATENATE(E28,F28)</f>
        <v>D9</v>
      </c>
      <c r="V28" s="126" t="str">
        <f>CONCATENATE(N28,O28)</f>
        <v>C1</v>
      </c>
      <c r="W28" s="127" t="str">
        <f>IF(ISBLANK(B28),"",B28)</f>
        <v>RS Crazy Boys MO Hustopeče Maver</v>
      </c>
      <c r="X28" s="308">
        <f>IF(O28="","",SUM(I28,R28))</f>
        <v>60390</v>
      </c>
      <c r="Y28" s="311">
        <f>IF(AA28&gt;0, SUM(S28,J28), "")</f>
        <v>49</v>
      </c>
      <c r="Z28" s="305">
        <f>IF(AA28&gt;0, RANK(Y28,Y:Y,1), "")</f>
        <v>6</v>
      </c>
      <c r="AA28" s="304">
        <f>IF(AND(D28="",D29="",D30="",D31=""), 0, 1)</f>
        <v>1</v>
      </c>
      <c r="AB28" s="95"/>
      <c r="AC28" s="95"/>
      <c r="AD28" s="95"/>
      <c r="AE28" s="98"/>
      <c r="AF28" s="95"/>
      <c r="AG28" s="98"/>
      <c r="AH28" s="95"/>
      <c r="AI28" s="98"/>
      <c r="AJ28" s="95"/>
      <c r="AK28" s="98"/>
      <c r="AL28" s="95"/>
      <c r="AM28" s="98"/>
      <c r="AN28" s="95"/>
      <c r="AO28" s="98"/>
      <c r="AP28" s="95"/>
      <c r="AQ28" s="98"/>
      <c r="AR28" s="95"/>
      <c r="AS28" s="98"/>
      <c r="AT28" s="95"/>
      <c r="AU28" s="98"/>
      <c r="AV28" s="95"/>
      <c r="AW28" s="98"/>
      <c r="AX28" s="95"/>
      <c r="AY28" s="98"/>
      <c r="AZ28" s="95"/>
      <c r="BA28" s="98"/>
      <c r="BB28" s="95"/>
      <c r="BC28" s="98"/>
      <c r="BR28" s="94" t="str">
        <f>CONCATENATE(E28,F28)</f>
        <v>D9</v>
      </c>
      <c r="BS28" s="94" t="str">
        <f>CONCATENATE(N28,O28)</f>
        <v>C1</v>
      </c>
    </row>
    <row r="29" spans="1:71" s="94" customFormat="1" ht="25.5" customHeight="1" x14ac:dyDescent="0.2">
      <c r="A29" s="339"/>
      <c r="B29" s="330"/>
      <c r="C29" s="77">
        <f>IF(D29="","",INDEX(Soupisky!$H:$H,MATCH(D29,Soupisky!$I:$I,0)))</f>
        <v>1671</v>
      </c>
      <c r="D29" s="200" t="s">
        <v>178</v>
      </c>
      <c r="E29" s="201" t="s">
        <v>41</v>
      </c>
      <c r="F29" s="202">
        <f>IF(OR(ISNA(MATCH(W29,'122'!$B$4:$B$15,0)),ISNA(MATCH(E29,'122'!$C$3:$F$3,0))),"",INDEX('122'!$C$4:$F$15,MATCH(W29,'122'!$B$4:$B$15,0),MATCH(E29,'122'!$C$3:$F$3,0)))</f>
        <v>9</v>
      </c>
      <c r="G29" s="25">
        <f>IF($F29="","",INDEX('1k - 1. závod'!$A:$AB,$F29+5,INDEX('1k - Základní list'!$B:$B,MATCH($E29,'1k - Základní list'!$A:$A,0),1)))</f>
        <v>19070</v>
      </c>
      <c r="H29" s="145">
        <f>IF($F29="",IF(AA28&gt;0, POCET_DRUZSTEV, ""),INDEX('1k - 1. závod'!$A:$AB,$F29+5,INDEX('1k - Základní list'!$B:$B,MATCH($E29,'1k - Základní list'!$A:$A,0),1)+3))</f>
        <v>1</v>
      </c>
      <c r="I29" s="333"/>
      <c r="J29" s="333"/>
      <c r="K29" s="342"/>
      <c r="L29" s="77">
        <f>IF(M29="","",INDEX(Soupisky!$H:$H,MATCH(M29,Soupisky!$I:$I,0)))</f>
        <v>1671</v>
      </c>
      <c r="M29" s="200" t="str">
        <f>IF(D29&lt;&gt;"",D29,"")</f>
        <v>Klásek Petr</v>
      </c>
      <c r="N29" s="201" t="s">
        <v>43</v>
      </c>
      <c r="O29" s="202">
        <f>IF(OR(ISNA(MATCH(W29,'122'!$B$19:$B$30,0)),ISNA(MATCH(N29,'122'!$C$18:$F$18,0))),"",INDEX('122'!$C$19:$F$30,MATCH(W29,'122'!$B$19:$B$30,0),MATCH(N29,'122'!$C$18:$F$18,0)))</f>
        <v>1</v>
      </c>
      <c r="P29" s="25">
        <f>IF($O29="","",INDEX('1k - 2. závod'!$A:$AB,$O29+5,INDEX('1k - Základní list'!$B:$B,MATCH($N29,'1k - Základní list'!$A:$A,0),1)))</f>
        <v>1530</v>
      </c>
      <c r="Q29" s="145">
        <f>IF($O29="",IF(AA28&gt;0, POCET_DRUZSTEV, ""),INDEX('1k - 2. závod'!$A:$AB,$O29+5,INDEX('1k - Základní list'!$B:$B,MATCH($N29,'1k - Základní list'!$A:$A,0),1)+3))</f>
        <v>8</v>
      </c>
      <c r="R29" s="312"/>
      <c r="S29" s="312"/>
      <c r="T29" s="306"/>
      <c r="U29" s="128" t="str">
        <f>CONCATENATE(E29,F29)</f>
        <v>B9</v>
      </c>
      <c r="V29" s="128" t="str">
        <f>CONCATENATE(N29,O29)</f>
        <v>D1</v>
      </c>
      <c r="W29" s="129" t="str">
        <f>IF(ISBLANK(B28),"",B28)</f>
        <v>RS Crazy Boys MO Hustopeče Maver</v>
      </c>
      <c r="X29" s="309"/>
      <c r="Y29" s="312"/>
      <c r="Z29" s="306"/>
      <c r="AA29" s="304"/>
      <c r="AB29" s="95"/>
      <c r="AC29" s="95"/>
      <c r="AD29" s="95"/>
      <c r="AE29" s="98"/>
      <c r="AF29" s="95"/>
      <c r="AG29" s="98"/>
      <c r="AH29" s="95"/>
      <c r="AI29" s="98"/>
      <c r="AJ29" s="95"/>
      <c r="AK29" s="98"/>
      <c r="AL29" s="95"/>
      <c r="AM29" s="98"/>
      <c r="AN29" s="95"/>
      <c r="AO29" s="98"/>
      <c r="AP29" s="95"/>
      <c r="AQ29" s="98"/>
      <c r="AR29" s="95"/>
      <c r="AS29" s="98"/>
      <c r="AT29" s="95"/>
      <c r="AU29" s="98"/>
      <c r="AV29" s="95"/>
      <c r="AW29" s="98"/>
      <c r="AX29" s="95"/>
      <c r="AY29" s="98"/>
      <c r="AZ29" s="95"/>
      <c r="BA29" s="98"/>
      <c r="BB29" s="95"/>
      <c r="BC29" s="98"/>
      <c r="BR29" s="94" t="str">
        <f>CONCATENATE(E29,F29)</f>
        <v>B9</v>
      </c>
      <c r="BS29" s="94" t="str">
        <f>CONCATENATE(N29,O29)</f>
        <v>D1</v>
      </c>
    </row>
    <row r="30" spans="1:71" s="94" customFormat="1" ht="25.5" customHeight="1" x14ac:dyDescent="0.2">
      <c r="A30" s="339"/>
      <c r="B30" s="330"/>
      <c r="C30" s="78">
        <f>IF(D30="","",INDEX(Soupisky!$H:$H,MATCH(D30,Soupisky!$I:$I,0)))</f>
        <v>2015</v>
      </c>
      <c r="D30" s="200" t="s">
        <v>179</v>
      </c>
      <c r="E30" s="203" t="s">
        <v>42</v>
      </c>
      <c r="F30" s="204">
        <f>IF(OR(ISNA(MATCH(W30,'122'!$B$4:$B$15,0)),ISNA(MATCH(E30,'122'!$C$3:$F$3,0))),"",INDEX('122'!$C$4:$F$15,MATCH(W30,'122'!$B$4:$B$15,0),MATCH(E30,'122'!$C$3:$F$3,0)))</f>
        <v>9</v>
      </c>
      <c r="G30" s="25">
        <f>IF($F30="","",INDEX('1k - 1. závod'!$A:$AB,$F30+5,INDEX('1k - Základní list'!$B:$B,MATCH($E30,'1k - Základní list'!$A:$A,0),1)))</f>
        <v>7550</v>
      </c>
      <c r="H30" s="145">
        <f>IF($F30="",IF(AA28&gt;0, POCET_DRUZSTEV, ""),INDEX('1k - 1. závod'!$A:$AB,$F30+5,INDEX('1k - Základní list'!$B:$B,MATCH($E30,'1k - Základní list'!$A:$A,0),1)+3))</f>
        <v>9</v>
      </c>
      <c r="I30" s="333"/>
      <c r="J30" s="333"/>
      <c r="K30" s="342"/>
      <c r="L30" s="78">
        <f>IF(M30="","",INDEX(Soupisky!$H:$H,MATCH(M30,Soupisky!$I:$I,0)))</f>
        <v>2015</v>
      </c>
      <c r="M30" s="200" t="str">
        <f>IF(D30&lt;&gt;"",D30,"")</f>
        <v>Hanáček František</v>
      </c>
      <c r="N30" s="203" t="s">
        <v>41</v>
      </c>
      <c r="O30" s="204">
        <f>IF(OR(ISNA(MATCH(W30,'122'!$B$19:$B$30,0)),ISNA(MATCH(N30,'122'!$C$18:$F$18,0))),"",INDEX('122'!$C$19:$F$30,MATCH(W30,'122'!$B$19:$B$30,0),MATCH(N30,'122'!$C$18:$F$18,0)))</f>
        <v>1</v>
      </c>
      <c r="P30" s="25">
        <f>IF($O30="","",INDEX('1k - 2. závod'!$A:$AB,$O30+5,INDEX('1k - Základní list'!$B:$B,MATCH($N30,'1k - Základní list'!$A:$A,0),1)))</f>
        <v>3420</v>
      </c>
      <c r="Q30" s="145">
        <f>IF($O30="",IF(AA28&gt;0, POCET_DRUZSTEV, ""), INDEX('1k - 2. závod'!$A:$AB,$O30+5,INDEX('1k - Základní list'!$B:$B,MATCH($N30,'1k - Základní list'!$A:$A,0),1)+3))</f>
        <v>6</v>
      </c>
      <c r="R30" s="312"/>
      <c r="S30" s="312"/>
      <c r="T30" s="306"/>
      <c r="U30" s="128" t="str">
        <f>CONCATENATE(E30,F30)</f>
        <v>C9</v>
      </c>
      <c r="V30" s="128" t="str">
        <f>CONCATENATE(N30,O30)</f>
        <v>B1</v>
      </c>
      <c r="W30" s="129" t="str">
        <f>IF(ISBLANK(B28),"",B28)</f>
        <v>RS Crazy Boys MO Hustopeče Maver</v>
      </c>
      <c r="X30" s="309"/>
      <c r="Y30" s="312"/>
      <c r="Z30" s="306"/>
      <c r="AA30" s="304"/>
      <c r="AB30" s="95"/>
      <c r="AC30" s="95"/>
      <c r="AD30" s="95"/>
      <c r="AE30" s="98"/>
      <c r="AF30" s="95"/>
      <c r="AG30" s="98"/>
      <c r="AH30" s="95"/>
      <c r="AI30" s="98"/>
      <c r="AJ30" s="95"/>
      <c r="AK30" s="98"/>
      <c r="AL30" s="95"/>
      <c r="AM30" s="98"/>
      <c r="AN30" s="95"/>
      <c r="AO30" s="98"/>
      <c r="AP30" s="95"/>
      <c r="AQ30" s="98"/>
      <c r="AR30" s="95"/>
      <c r="AS30" s="98"/>
      <c r="AT30" s="95"/>
      <c r="AU30" s="98"/>
      <c r="AV30" s="95"/>
      <c r="AW30" s="98"/>
      <c r="AX30" s="95"/>
      <c r="AY30" s="98"/>
      <c r="AZ30" s="95"/>
      <c r="BA30" s="98"/>
      <c r="BB30" s="95"/>
      <c r="BC30" s="98"/>
      <c r="BR30" s="94" t="str">
        <f>CONCATENATE(E30,F30)</f>
        <v>C9</v>
      </c>
      <c r="BS30" s="94" t="str">
        <f>CONCATENATE(N30,O30)</f>
        <v>B1</v>
      </c>
    </row>
    <row r="31" spans="1:71" s="94" customFormat="1" ht="25.5" customHeight="1" thickBot="1" x14ac:dyDescent="0.25">
      <c r="A31" s="340"/>
      <c r="B31" s="331"/>
      <c r="C31" s="79">
        <f>IF(D31="","",INDEX(Soupisky!$H:$H,MATCH(D31,Soupisky!$I:$I,0)))</f>
        <v>20</v>
      </c>
      <c r="D31" s="205" t="s">
        <v>180</v>
      </c>
      <c r="E31" s="206" t="s">
        <v>17</v>
      </c>
      <c r="F31" s="207">
        <f>IF(OR(ISNA(MATCH(W31,'122'!$B$4:$B$15,0)),ISNA(MATCH(E31,'122'!$C$3:$F$3,0))),"",INDEX('122'!$C$4:$F$15,MATCH(W31,'122'!$B$4:$B$15,0),MATCH(E31,'122'!$C$3:$F$3,0)))</f>
        <v>5</v>
      </c>
      <c r="G31" s="26">
        <f>IF($F31="","",INDEX('1k - 1. závod'!$A:$AB,$F31+5,INDEX('1k - Základní list'!$B:$B,MATCH($E31,'1k - Základní list'!$A:$A,0),1)))</f>
        <v>17550</v>
      </c>
      <c r="H31" s="146">
        <f>IF($F31="",IF(AA28&gt;0, POCET_DRUZSTEV, ""),INDEX('1k - 1. závod'!$A:$AB,$F31+5,INDEX('1k - Základní list'!$B:$B,MATCH($E31,'1k - Základní list'!$A:$A,0),1)+3))</f>
        <v>1</v>
      </c>
      <c r="I31" s="334"/>
      <c r="J31" s="334"/>
      <c r="K31" s="343"/>
      <c r="L31" s="79">
        <f>IF(M31="","",INDEX(Soupisky!$H:$H,MATCH(M31,Soupisky!$I:$I,0)))</f>
        <v>20</v>
      </c>
      <c r="M31" s="205" t="str">
        <f>IF(D31&lt;&gt;"",D31,"")</f>
        <v>Hron Radek</v>
      </c>
      <c r="N31" s="206" t="s">
        <v>17</v>
      </c>
      <c r="O31" s="207">
        <f>IF(OR(ISNA(MATCH(W31,'122'!$B$19:$B$30,0)),ISNA(MATCH(N31,'122'!$C$18:$F$18,0))),"",INDEX('122'!$C$19:$F$30,MATCH(W31,'122'!$B$19:$B$30,0),MATCH(N31,'122'!$C$18:$F$18,0)))</f>
        <v>9</v>
      </c>
      <c r="P31" s="26">
        <f>IF($O31="","",INDEX('1k - 2. závod'!$A:$AB,$O31+5,INDEX('1k - Základní list'!$B:$B,MATCH($N31,'1k - Základní list'!$A:$A,0),1)))</f>
        <v>680</v>
      </c>
      <c r="Q31" s="146">
        <f>IF($O31="",IF(AA28&gt;0, POCET_DRUZSTEV, ""),INDEX('1k - 2. závod'!$A:$AB,$O31+5,INDEX('1k - Základní list'!$B:$B,MATCH($N31,'1k - Základní list'!$A:$A,0),1)+3))</f>
        <v>11</v>
      </c>
      <c r="R31" s="313"/>
      <c r="S31" s="313"/>
      <c r="T31" s="307"/>
      <c r="U31" s="130" t="str">
        <f>CONCATENATE(E31,F31)</f>
        <v>A5</v>
      </c>
      <c r="V31" s="130" t="str">
        <f>CONCATENATE(N31,O31)</f>
        <v>A9</v>
      </c>
      <c r="W31" s="131" t="str">
        <f>IF(ISBLANK(B28),"",B28)</f>
        <v>RS Crazy Boys MO Hustopeče Maver</v>
      </c>
      <c r="X31" s="310"/>
      <c r="Y31" s="313"/>
      <c r="Z31" s="307"/>
      <c r="AA31" s="304"/>
      <c r="AB31" s="95"/>
      <c r="AC31" s="95"/>
      <c r="AD31" s="95"/>
      <c r="AE31" s="98"/>
      <c r="AF31" s="95"/>
      <c r="AG31" s="98"/>
      <c r="AH31" s="95"/>
      <c r="AI31" s="98"/>
      <c r="AJ31" s="95"/>
      <c r="AK31" s="98"/>
      <c r="AL31" s="95"/>
      <c r="AM31" s="98"/>
      <c r="AN31" s="95"/>
      <c r="AO31" s="98"/>
      <c r="AP31" s="95"/>
      <c r="AQ31" s="98"/>
      <c r="AR31" s="95"/>
      <c r="AS31" s="98"/>
      <c r="AT31" s="95"/>
      <c r="AU31" s="98"/>
      <c r="AV31" s="95"/>
      <c r="AW31" s="98"/>
      <c r="AX31" s="95"/>
      <c r="AY31" s="98"/>
      <c r="AZ31" s="95"/>
      <c r="BA31" s="98"/>
      <c r="BB31" s="95"/>
      <c r="BC31" s="98"/>
      <c r="BR31" s="94" t="str">
        <f>CONCATENATE(E31,F31)</f>
        <v>A5</v>
      </c>
      <c r="BS31" s="94" t="str">
        <f>CONCATENATE(N31,O31)</f>
        <v>A9</v>
      </c>
    </row>
    <row r="32" spans="1:71" s="94" customFormat="1" ht="25.5" customHeight="1" x14ac:dyDescent="0.2">
      <c r="A32" s="338">
        <f>IF(INDEX('122'!$H$4:$H$15,MATCH(B32,'122'!$I$4:$I$15,0),)=0,"",INDEX('122'!$H$4:$H$15,MATCH(B32,'122'!$I$4:$I$15,0),))</f>
        <v>1</v>
      </c>
      <c r="B32" s="329" t="str">
        <f>Soupisky!$M12</f>
        <v>MRS Uherské Hradiště PRESTON</v>
      </c>
      <c r="C32" s="76">
        <f>IF(D32="","",INDEX(Soupisky!$H:$H,MATCH(D32,Soupisky!$I:$I,0)))</f>
        <v>2188</v>
      </c>
      <c r="D32" s="208" t="s">
        <v>216</v>
      </c>
      <c r="E32" s="198" t="s">
        <v>41</v>
      </c>
      <c r="F32" s="199">
        <f>IF(OR(ISNA(MATCH(W32,'122'!$B$4:$B$15,0)),ISNA(MATCH(E32,'122'!$C$3:$F$3,0))),"",INDEX('122'!$C$4:$F$15,MATCH(W32,'122'!$B$4:$B$15,0),MATCH(E32,'122'!$C$3:$F$3,0)))</f>
        <v>10</v>
      </c>
      <c r="G32" s="24">
        <f>IF($F32="","",INDEX('1k - 1. závod'!$A:$AB,$F32+5,INDEX('1k - Základní list'!$B:$B,MATCH($E32,'1k - Základní list'!$A:$A,0),1)))</f>
        <v>13930</v>
      </c>
      <c r="H32" s="144">
        <f>IF($F32="",IF(AA32&gt;0, POCET_DRUZSTEV, ""),INDEX('1k - 1. závod'!$A:$AB,$F32+5,INDEX('1k - Základní list'!$B:$B,MATCH($E32,'1k - Základní list'!$A:$A,0),1)+3))</f>
        <v>3</v>
      </c>
      <c r="I32" s="332">
        <f>IF(F32="","",SUM(G32:G35))</f>
        <v>37730</v>
      </c>
      <c r="J32" s="332">
        <f>IF(AA32&gt;0, SUM(H32:H35), "")</f>
        <v>25</v>
      </c>
      <c r="K32" s="341">
        <f>IF(AA32&gt;0, RANK(J32,J:J,1), "")</f>
        <v>5</v>
      </c>
      <c r="L32" s="76">
        <f>IF(M32="","",INDEX(Soupisky!$H:$H,MATCH(M32,Soupisky!$I:$I,0)))</f>
        <v>2188</v>
      </c>
      <c r="M32" s="208" t="str">
        <f t="shared" ref="M32:M35" si="20">IF(D32&lt;&gt;"",D32,"")</f>
        <v>Matej Jiří</v>
      </c>
      <c r="N32" s="198" t="s">
        <v>41</v>
      </c>
      <c r="O32" s="199">
        <f>IF(OR(ISNA(MATCH(W32,'122'!$B$19:$B$30,0)),ISNA(MATCH(N32,'122'!$C$18:$F$18,0))),"",INDEX('122'!$C$19:$F$30,MATCH(W32,'122'!$B$19:$B$30,0),MATCH(N32,'122'!$C$18:$F$18,0)))</f>
        <v>12</v>
      </c>
      <c r="P32" s="24">
        <f>IF($O32="","",INDEX('1k - 2. závod'!$A:$AB,$O32+5,INDEX('1k - Základní list'!$B:$B,MATCH($N32,'1k - Základní list'!$A:$A,0),1)))</f>
        <v>2670</v>
      </c>
      <c r="Q32" s="144">
        <f>IF($O32="",IF(AA32&gt;0, POCET_DRUZSTEV, ""),INDEX('1k - 2. závod'!$A:$AB,$O32+5,INDEX('1k - Základní list'!$B:$B,MATCH($N32,'1k - Základní list'!$A:$A,0),1)+3))</f>
        <v>8</v>
      </c>
      <c r="R32" s="311">
        <f>IF(O32="","",SUM(P32:P35))</f>
        <v>12750</v>
      </c>
      <c r="S32" s="311">
        <f>IF(AA32&gt;0, SUM(Q32:Q35), "")</f>
        <v>27</v>
      </c>
      <c r="T32" s="305">
        <f>IF(AA32&gt;0, RANK(S32,S:S,1), "")</f>
        <v>5</v>
      </c>
      <c r="U32" s="126" t="str">
        <f t="shared" ref="U32:U35" si="21">CONCATENATE(E32,F32)</f>
        <v>B10</v>
      </c>
      <c r="V32" s="126" t="str">
        <f t="shared" ref="V32:V35" si="22">CONCATENATE(N32,O32)</f>
        <v>B12</v>
      </c>
      <c r="W32" s="127" t="str">
        <f>IF(ISBLANK(B32),"",B32)</f>
        <v>MRS Uherské Hradiště PRESTON</v>
      </c>
      <c r="X32" s="308">
        <f>IF(O32="","",SUM(I32,R32))</f>
        <v>50480</v>
      </c>
      <c r="Y32" s="311">
        <f>IF(AA32&gt;0, SUM(S32,J32), "")</f>
        <v>52</v>
      </c>
      <c r="Z32" s="305">
        <f>IF(AA32&gt;0, RANK(Y32,Y:Y,1), "")</f>
        <v>7</v>
      </c>
      <c r="AA32" s="304">
        <f>IF(AND(D32="",D33="",D34="",D35=""), 0, 1)</f>
        <v>1</v>
      </c>
      <c r="AB32" s="99"/>
      <c r="AC32" s="99"/>
      <c r="AD32" s="99"/>
      <c r="AE32" s="86"/>
      <c r="AF32" s="99"/>
      <c r="AG32" s="86"/>
      <c r="AH32" s="99"/>
      <c r="AI32" s="86"/>
      <c r="AJ32" s="99"/>
      <c r="AK32" s="86"/>
      <c r="AL32" s="99"/>
      <c r="AM32" s="86"/>
      <c r="AN32" s="99"/>
      <c r="AO32" s="86"/>
      <c r="AP32" s="99"/>
      <c r="AQ32" s="86"/>
      <c r="AR32" s="99"/>
      <c r="AS32" s="86"/>
      <c r="AT32" s="99"/>
      <c r="AU32" s="86"/>
      <c r="AV32" s="99"/>
      <c r="AW32" s="86"/>
      <c r="AX32" s="99"/>
      <c r="AY32" s="86"/>
      <c r="AZ32" s="99"/>
      <c r="BA32" s="86"/>
      <c r="BB32" s="99"/>
      <c r="BC32" s="86"/>
      <c r="BR32" s="94" t="str">
        <f t="shared" ref="BR32:BR35" si="23">CONCATENATE(E32,F32)</f>
        <v>B10</v>
      </c>
      <c r="BS32" s="94" t="str">
        <f t="shared" ref="BS32:BS35" si="24">CONCATENATE(N32,O32)</f>
        <v>B12</v>
      </c>
    </row>
    <row r="33" spans="1:71" s="94" customFormat="1" ht="25.5" customHeight="1" x14ac:dyDescent="0.2">
      <c r="A33" s="339"/>
      <c r="B33" s="330"/>
      <c r="C33" s="77">
        <f>IF(D33="","",INDEX(Soupisky!$H:$H,MATCH(D33,Soupisky!$I:$I,0)))</f>
        <v>2409</v>
      </c>
      <c r="D33" s="200" t="s">
        <v>266</v>
      </c>
      <c r="E33" s="201" t="s">
        <v>17</v>
      </c>
      <c r="F33" s="202">
        <f>IF(OR(ISNA(MATCH(W33,'122'!$B$4:$B$15,0)),ISNA(MATCH(E33,'122'!$C$3:$F$3,0))),"",INDEX('122'!$C$4:$F$15,MATCH(W33,'122'!$B$4:$B$15,0),MATCH(E33,'122'!$C$3:$F$3,0)))</f>
        <v>6</v>
      </c>
      <c r="G33" s="25">
        <f>IF($F33="","",INDEX('1k - 1. závod'!$A:$AB,$F33+5,INDEX('1k - Základní list'!$B:$B,MATCH($E33,'1k - Základní list'!$A:$A,0),1)))</f>
        <v>5060</v>
      </c>
      <c r="H33" s="145">
        <f>IF($F33="",IF(AA32&gt;0, POCET_DRUZSTEV, ""),INDEX('1k - 1. závod'!$A:$AB,$F33+5,INDEX('1k - Základní list'!$B:$B,MATCH($E33,'1k - Základní list'!$A:$A,0),1)+3))</f>
        <v>11</v>
      </c>
      <c r="I33" s="333"/>
      <c r="J33" s="333"/>
      <c r="K33" s="342"/>
      <c r="L33" s="77">
        <f>IF(M33="","",INDEX(Soupisky!$H:$H,MATCH(M33,Soupisky!$I:$I,0)))</f>
        <v>2409</v>
      </c>
      <c r="M33" s="200" t="str">
        <f t="shared" si="20"/>
        <v>Ing. Jakeš Jan</v>
      </c>
      <c r="N33" s="201" t="s">
        <v>42</v>
      </c>
      <c r="O33" s="202">
        <f>IF(OR(ISNA(MATCH(W33,'122'!$B$19:$B$30,0)),ISNA(MATCH(N33,'122'!$C$18:$F$18,0))),"",INDEX('122'!$C$19:$F$30,MATCH(W33,'122'!$B$19:$B$30,0),MATCH(N33,'122'!$C$18:$F$18,0)))</f>
        <v>12</v>
      </c>
      <c r="P33" s="25">
        <f>IF($O33="","",INDEX('1k - 2. závod'!$A:$AB,$O33+5,INDEX('1k - Základní list'!$B:$B,MATCH($N33,'1k - Základní list'!$A:$A,0),1)))</f>
        <v>1910</v>
      </c>
      <c r="Q33" s="145">
        <f>IF($O33="",IF(AA32&gt;0, POCET_DRUZSTEV, ""),INDEX('1k - 2. závod'!$A:$AB,$O33+5,INDEX('1k - Základní list'!$B:$B,MATCH($N33,'1k - Základní list'!$A:$A,0),1)+3))</f>
        <v>8</v>
      </c>
      <c r="R33" s="312"/>
      <c r="S33" s="312"/>
      <c r="T33" s="306"/>
      <c r="U33" s="128" t="str">
        <f t="shared" si="21"/>
        <v>A6</v>
      </c>
      <c r="V33" s="128" t="str">
        <f t="shared" si="22"/>
        <v>C12</v>
      </c>
      <c r="W33" s="129" t="str">
        <f>IF(ISBLANK(B32),"",B32)</f>
        <v>MRS Uherské Hradiště PRESTON</v>
      </c>
      <c r="X33" s="309"/>
      <c r="Y33" s="312"/>
      <c r="Z33" s="306"/>
      <c r="AA33" s="304"/>
      <c r="AB33" s="99"/>
      <c r="AC33" s="99"/>
      <c r="AD33" s="99"/>
      <c r="AE33" s="86"/>
      <c r="AF33" s="99"/>
      <c r="AG33" s="86"/>
      <c r="AH33" s="99"/>
      <c r="AI33" s="86"/>
      <c r="AJ33" s="99"/>
      <c r="AK33" s="86"/>
      <c r="AL33" s="99"/>
      <c r="AM33" s="86"/>
      <c r="AN33" s="99"/>
      <c r="AO33" s="86"/>
      <c r="AP33" s="99"/>
      <c r="AQ33" s="86"/>
      <c r="AR33" s="99"/>
      <c r="AS33" s="86"/>
      <c r="AT33" s="99"/>
      <c r="AU33" s="86"/>
      <c r="AV33" s="99"/>
      <c r="AW33" s="86"/>
      <c r="AX33" s="99"/>
      <c r="AY33" s="86"/>
      <c r="AZ33" s="99"/>
      <c r="BA33" s="86"/>
      <c r="BB33" s="99"/>
      <c r="BC33" s="86"/>
      <c r="BR33" s="94" t="str">
        <f t="shared" si="23"/>
        <v>A6</v>
      </c>
      <c r="BS33" s="94" t="str">
        <f t="shared" si="24"/>
        <v>C12</v>
      </c>
    </row>
    <row r="34" spans="1:71" s="94" customFormat="1" ht="25.5" customHeight="1" x14ac:dyDescent="0.2">
      <c r="A34" s="339"/>
      <c r="B34" s="330"/>
      <c r="C34" s="78">
        <f>IF(D34="","",INDEX(Soupisky!$H:$H,MATCH(D34,Soupisky!$I:$I,0)))</f>
        <v>2368</v>
      </c>
      <c r="D34" s="200" t="s">
        <v>265</v>
      </c>
      <c r="E34" s="203" t="s">
        <v>43</v>
      </c>
      <c r="F34" s="204">
        <f>IF(OR(ISNA(MATCH(W34,'122'!$B$4:$B$15,0)),ISNA(MATCH(E34,'122'!$C$3:$F$3,0))),"",INDEX('122'!$C$4:$F$15,MATCH(W34,'122'!$B$4:$B$15,0),MATCH(E34,'122'!$C$3:$F$3,0)))</f>
        <v>10</v>
      </c>
      <c r="G34" s="25">
        <f>IF($F34="","",INDEX('1k - 1. závod'!$A:$AB,$F34+5,INDEX('1k - Základní list'!$B:$B,MATCH($E34,'1k - Základní list'!$A:$A,0),1)))</f>
        <v>10920</v>
      </c>
      <c r="H34" s="145">
        <f>IF($F34="",IF(AA32&gt;0, POCET_DRUZSTEV, ""),INDEX('1k - 1. závod'!$A:$AB,$F34+5,INDEX('1k - Základní list'!$B:$B,MATCH($E34,'1k - Základní list'!$A:$A,0),1)+3))</f>
        <v>3</v>
      </c>
      <c r="I34" s="333"/>
      <c r="J34" s="333"/>
      <c r="K34" s="342"/>
      <c r="L34" s="78">
        <f>IF(M34="","",INDEX(Soupisky!$H:$H,MATCH(M34,Soupisky!$I:$I,0)))</f>
        <v>2368</v>
      </c>
      <c r="M34" s="200" t="str">
        <f t="shared" si="20"/>
        <v>Bradna Ladislav ml.</v>
      </c>
      <c r="N34" s="203" t="s">
        <v>17</v>
      </c>
      <c r="O34" s="204">
        <f>IF(OR(ISNA(MATCH(W34,'122'!$B$19:$B$30,0)),ISNA(MATCH(N34,'122'!$C$18:$F$18,0))),"",INDEX('122'!$C$19:$F$30,MATCH(W34,'122'!$B$19:$B$30,0),MATCH(N34,'122'!$C$18:$F$18,0)))</f>
        <v>8</v>
      </c>
      <c r="P34" s="25">
        <f>IF($O34="","",INDEX('1k - 2. závod'!$A:$AB,$O34+5,INDEX('1k - Základní list'!$B:$B,MATCH($N34,'1k - Základní list'!$A:$A,0),1)))</f>
        <v>820</v>
      </c>
      <c r="Q34" s="145">
        <f>IF($O34="",IF(AA32&gt;0, POCET_DRUZSTEV, ""), INDEX('1k - 2. závod'!$A:$AB,$O34+5,INDEX('1k - Základní list'!$B:$B,MATCH($N34,'1k - Základní list'!$A:$A,0),1)+3))</f>
        <v>10</v>
      </c>
      <c r="R34" s="312"/>
      <c r="S34" s="312"/>
      <c r="T34" s="306"/>
      <c r="U34" s="128" t="str">
        <f t="shared" si="21"/>
        <v>D10</v>
      </c>
      <c r="V34" s="128" t="str">
        <f t="shared" si="22"/>
        <v>A8</v>
      </c>
      <c r="W34" s="129" t="str">
        <f>IF(ISBLANK(B32),"",B32)</f>
        <v>MRS Uherské Hradiště PRESTON</v>
      </c>
      <c r="X34" s="309"/>
      <c r="Y34" s="312"/>
      <c r="Z34" s="306"/>
      <c r="AA34" s="304"/>
      <c r="AB34" s="99"/>
      <c r="AC34" s="99"/>
      <c r="AD34" s="99"/>
      <c r="AE34" s="86"/>
      <c r="AF34" s="99"/>
      <c r="AG34" s="86"/>
      <c r="AH34" s="99"/>
      <c r="AI34" s="86"/>
      <c r="AJ34" s="99"/>
      <c r="AK34" s="86"/>
      <c r="AL34" s="99"/>
      <c r="AM34" s="86"/>
      <c r="AN34" s="99"/>
      <c r="AO34" s="86"/>
      <c r="AP34" s="99"/>
      <c r="AQ34" s="86"/>
      <c r="AR34" s="99"/>
      <c r="AS34" s="86"/>
      <c r="AT34" s="99"/>
      <c r="AU34" s="86"/>
      <c r="AV34" s="99"/>
      <c r="AW34" s="86"/>
      <c r="AX34" s="99"/>
      <c r="AY34" s="86"/>
      <c r="AZ34" s="99"/>
      <c r="BA34" s="86"/>
      <c r="BB34" s="99"/>
      <c r="BC34" s="86"/>
      <c r="BR34" s="94" t="str">
        <f t="shared" si="23"/>
        <v>D10</v>
      </c>
      <c r="BS34" s="94" t="str">
        <f t="shared" si="24"/>
        <v>A8</v>
      </c>
    </row>
    <row r="35" spans="1:71" s="94" customFormat="1" ht="25.5" customHeight="1" thickBot="1" x14ac:dyDescent="0.25">
      <c r="A35" s="340"/>
      <c r="B35" s="331"/>
      <c r="C35" s="79">
        <f>IF(D35="","",INDEX(Soupisky!$H:$H,MATCH(D35,Soupisky!$I:$I,0)))</f>
        <v>2164</v>
      </c>
      <c r="D35" s="205" t="s">
        <v>217</v>
      </c>
      <c r="E35" s="206" t="s">
        <v>42</v>
      </c>
      <c r="F35" s="207">
        <f>IF(OR(ISNA(MATCH(W35,'122'!$B$4:$B$15,0)),ISNA(MATCH(E35,'122'!$C$3:$F$3,0))),"",INDEX('122'!$C$4:$F$15,MATCH(W35,'122'!$B$4:$B$15,0),MATCH(E35,'122'!$C$3:$F$3,0)))</f>
        <v>10</v>
      </c>
      <c r="G35" s="26">
        <f>IF($F35="","",INDEX('1k - 1. závod'!$A:$AB,$F35+5,INDEX('1k - Základní list'!$B:$B,MATCH($E35,'1k - Základní list'!$A:$A,0),1)))</f>
        <v>7820</v>
      </c>
      <c r="H35" s="146">
        <f>IF($F35="",IF(AA32&gt;0, POCET_DRUZSTEV, ""),INDEX('1k - 1. závod'!$A:$AB,$F35+5,INDEX('1k - Základní list'!$B:$B,MATCH($E35,'1k - Základní list'!$A:$A,0),1)+3))</f>
        <v>8</v>
      </c>
      <c r="I35" s="334"/>
      <c r="J35" s="334"/>
      <c r="K35" s="343"/>
      <c r="L35" s="79">
        <f>IF(M35="","",INDEX(Soupisky!$H:$H,MATCH(M35,Soupisky!$I:$I,0)))</f>
        <v>2164</v>
      </c>
      <c r="M35" s="205" t="str">
        <f t="shared" si="20"/>
        <v>Kolínek Miroslav</v>
      </c>
      <c r="N35" s="206" t="s">
        <v>43</v>
      </c>
      <c r="O35" s="207">
        <f>IF(OR(ISNA(MATCH(W35,'122'!$B$19:$B$30,0)),ISNA(MATCH(N35,'122'!$C$18:$F$18,0))),"",INDEX('122'!$C$19:$F$30,MATCH(W35,'122'!$B$19:$B$30,0),MATCH(N35,'122'!$C$18:$F$18,0)))</f>
        <v>12</v>
      </c>
      <c r="P35" s="26">
        <f>IF($O35="","",INDEX('1k - 2. závod'!$A:$AB,$O35+5,INDEX('1k - Základní list'!$B:$B,MATCH($N35,'1k - Základní list'!$A:$A,0),1)))</f>
        <v>7350</v>
      </c>
      <c r="Q35" s="146">
        <f>IF($O35="",IF(AA32&gt;0, POCET_DRUZSTEV, ""),INDEX('1k - 2. závod'!$A:$AB,$O35+5,INDEX('1k - Základní list'!$B:$B,MATCH($N35,'1k - Základní list'!$A:$A,0),1)+3))</f>
        <v>1</v>
      </c>
      <c r="R35" s="313"/>
      <c r="S35" s="313"/>
      <c r="T35" s="307"/>
      <c r="U35" s="130" t="str">
        <f t="shared" si="21"/>
        <v>C10</v>
      </c>
      <c r="V35" s="130" t="str">
        <f t="shared" si="22"/>
        <v>D12</v>
      </c>
      <c r="W35" s="131" t="str">
        <f>IF(ISBLANK(B32),"",B32)</f>
        <v>MRS Uherské Hradiště PRESTON</v>
      </c>
      <c r="X35" s="310"/>
      <c r="Y35" s="313"/>
      <c r="Z35" s="307"/>
      <c r="AA35" s="304"/>
      <c r="AB35" s="99"/>
      <c r="AC35" s="99"/>
      <c r="AD35" s="99"/>
      <c r="AE35" s="86"/>
      <c r="AF35" s="99"/>
      <c r="AG35" s="86"/>
      <c r="AH35" s="99"/>
      <c r="AI35" s="86"/>
      <c r="AJ35" s="99"/>
      <c r="AK35" s="86"/>
      <c r="AL35" s="99"/>
      <c r="AM35" s="86"/>
      <c r="AN35" s="99"/>
      <c r="AO35" s="86"/>
      <c r="AP35" s="99"/>
      <c r="AQ35" s="86"/>
      <c r="AR35" s="99"/>
      <c r="AS35" s="86"/>
      <c r="AT35" s="99"/>
      <c r="AU35" s="86"/>
      <c r="AV35" s="99"/>
      <c r="AW35" s="86"/>
      <c r="AX35" s="99"/>
      <c r="AY35" s="86"/>
      <c r="AZ35" s="99"/>
      <c r="BA35" s="86"/>
      <c r="BB35" s="99"/>
      <c r="BC35" s="86"/>
      <c r="BR35" s="94" t="str">
        <f t="shared" si="23"/>
        <v>C10</v>
      </c>
      <c r="BS35" s="94" t="str">
        <f t="shared" si="24"/>
        <v>D12</v>
      </c>
    </row>
    <row r="36" spans="1:71" s="94" customFormat="1" ht="25.5" customHeight="1" x14ac:dyDescent="0.2">
      <c r="A36" s="335">
        <f>IF(INDEX('122'!$H$4:$H$15,MATCH(B36,'122'!$I$4:$I$15,0),)=0,"",INDEX('122'!$H$4:$H$15,MATCH(B36,'122'!$I$4:$I$15,0),))</f>
        <v>6</v>
      </c>
      <c r="B36" s="329" t="str">
        <f>Soupisky!$M10</f>
        <v>RSK LIPANI MIVARDI Třebechovice pod Orebem</v>
      </c>
      <c r="C36" s="76">
        <f>IF(D36="","",INDEX(Soupisky!$H:$H,MATCH(D36,Soupisky!$I:$I,0)))</f>
        <v>781</v>
      </c>
      <c r="D36" s="208" t="s">
        <v>252</v>
      </c>
      <c r="E36" s="198" t="s">
        <v>42</v>
      </c>
      <c r="F36" s="199">
        <f>IF(OR(ISNA(MATCH(W36,'122'!$B$4:$B$15,0)),ISNA(MATCH(E36,'122'!$C$3:$F$3,0))),"",INDEX('122'!$C$4:$F$15,MATCH(W36,'122'!$B$4:$B$15,0),MATCH(E36,'122'!$C$3:$F$3,0)))</f>
        <v>4</v>
      </c>
      <c r="G36" s="24">
        <f>IF($F36="","",INDEX('1k - 1. závod'!$A:$AB,$F36+5,INDEX('1k - Základní list'!$B:$B,MATCH($E36,'1k - Základní list'!$A:$A,0),1)))</f>
        <v>11150</v>
      </c>
      <c r="H36" s="144">
        <f>IF($F36="",IF(AA36&gt;0, POCET_DRUZSTEV, ""),INDEX('1k - 1. závod'!$A:$AB,$F36+5,INDEX('1k - Základní list'!$B:$B,MATCH($E36,'1k - Základní list'!$A:$A,0),1)+3))</f>
        <v>2</v>
      </c>
      <c r="I36" s="332">
        <f>IF(F36="","",SUM(G36:G39))</f>
        <v>35720</v>
      </c>
      <c r="J36" s="332">
        <f>IF(AA36&gt;0, SUM(H36:H39), "")</f>
        <v>26</v>
      </c>
      <c r="K36" s="341">
        <f>IF(AA36&gt;0, RANK(J36,J:J,1), "")</f>
        <v>7</v>
      </c>
      <c r="L36" s="76">
        <f>IF(M36="","",INDEX(Soupisky!$H:$H,MATCH(M36,Soupisky!$I:$I,0)))</f>
        <v>781</v>
      </c>
      <c r="M36" s="208" t="str">
        <f t="shared" ref="M36:M47" si="25">IF(D36&lt;&gt;"",D36,"")</f>
        <v>Ing. Bartoš Jiří</v>
      </c>
      <c r="N36" s="198" t="s">
        <v>17</v>
      </c>
      <c r="O36" s="199">
        <f>IF(OR(ISNA(MATCH(W36,'122'!$B$19:$B$30,0)),ISNA(MATCH(N36,'122'!$C$18:$F$18,0))),"",INDEX('122'!$C$19:$F$30,MATCH(W36,'122'!$B$19:$B$30,0),MATCH(N36,'122'!$C$18:$F$18,0)))</f>
        <v>10</v>
      </c>
      <c r="P36" s="24">
        <f>IF($O36="","",INDEX('1k - 2. závod'!$A:$AB,$O36+5,INDEX('1k - Základní list'!$B:$B,MATCH($N36,'1k - Základní list'!$A:$A,0),1)))</f>
        <v>2050</v>
      </c>
      <c r="Q36" s="144">
        <f>IF($O36="",IF(AA36&gt;0, POCET_DRUZSTEV, ""),INDEX('1k - 2. závod'!$A:$AB,$O36+5,INDEX('1k - Základní list'!$B:$B,MATCH($N36,'1k - Základní list'!$A:$A,0),1)+3))</f>
        <v>7</v>
      </c>
      <c r="R36" s="311">
        <f>IF(O36="","",SUM(P36:P39))</f>
        <v>15040</v>
      </c>
      <c r="S36" s="311">
        <f>IF(AA36&gt;0, SUM(Q36:Q39), "")</f>
        <v>28.5</v>
      </c>
      <c r="T36" s="305">
        <f>IF(AA36&gt;0, RANK(S36,S:S,1), "")</f>
        <v>8</v>
      </c>
      <c r="U36" s="126" t="str">
        <f t="shared" ref="U36:U47" si="26">CONCATENATE(E36,F36)</f>
        <v>C4</v>
      </c>
      <c r="V36" s="126" t="str">
        <f t="shared" ref="V36:V47" si="27">CONCATENATE(N36,O36)</f>
        <v>A10</v>
      </c>
      <c r="W36" s="127" t="str">
        <f>IF(ISBLANK(B36),"",B36)</f>
        <v>RSK LIPANI MIVARDI Třebechovice pod Orebem</v>
      </c>
      <c r="X36" s="308">
        <f>IF(O36="","",SUM(I36,R36))</f>
        <v>50760</v>
      </c>
      <c r="Y36" s="311">
        <f>IF(AA36&gt;0, SUM(S36,J36), "")</f>
        <v>54.5</v>
      </c>
      <c r="Z36" s="305">
        <f>IF(AA36&gt;0, RANK(Y36,Y:Y,1), "")</f>
        <v>8</v>
      </c>
      <c r="AA36" s="304">
        <f>IF(AND(D36="",D37="",D38="",D39=""), 0, 1)</f>
        <v>1</v>
      </c>
      <c r="AB36" s="95"/>
      <c r="AC36" s="95"/>
      <c r="AD36" s="95"/>
      <c r="AE36" s="96"/>
      <c r="AF36" s="95"/>
      <c r="AG36" s="96"/>
      <c r="AH36" s="95"/>
      <c r="AI36" s="96"/>
      <c r="AJ36" s="95"/>
      <c r="AK36" s="96"/>
      <c r="AL36" s="95"/>
      <c r="AM36" s="96"/>
      <c r="AN36" s="95"/>
      <c r="AO36" s="96"/>
      <c r="AP36" s="95"/>
      <c r="AQ36" s="96"/>
      <c r="AR36" s="95"/>
      <c r="AS36" s="96"/>
      <c r="AT36" s="95"/>
      <c r="AU36" s="96"/>
      <c r="AV36" s="95"/>
      <c r="AW36" s="96"/>
      <c r="AX36" s="95"/>
      <c r="AY36" s="96"/>
      <c r="AZ36" s="95"/>
      <c r="BA36" s="96"/>
      <c r="BB36" s="95"/>
      <c r="BC36" s="96"/>
      <c r="BR36" s="94" t="str">
        <f t="shared" ref="BR36:BR47" si="28">CONCATENATE(E36,F36)</f>
        <v>C4</v>
      </c>
      <c r="BS36" s="94" t="str">
        <f t="shared" ref="BS36:BS47" si="29">CONCATENATE(N36,O36)</f>
        <v>A10</v>
      </c>
    </row>
    <row r="37" spans="1:71" s="94" customFormat="1" ht="25.5" customHeight="1" x14ac:dyDescent="0.2">
      <c r="A37" s="336"/>
      <c r="B37" s="330"/>
      <c r="C37" s="77">
        <f>IF(D37="","",INDEX(Soupisky!$H:$H,MATCH(D37,Soupisky!$I:$I,0)))</f>
        <v>949</v>
      </c>
      <c r="D37" s="200" t="s">
        <v>253</v>
      </c>
      <c r="E37" s="201" t="s">
        <v>41</v>
      </c>
      <c r="F37" s="202">
        <f>IF(OR(ISNA(MATCH(W37,'122'!$B$4:$B$15,0)),ISNA(MATCH(E37,'122'!$C$3:$F$3,0))),"",INDEX('122'!$C$4:$F$15,MATCH(W37,'122'!$B$4:$B$15,0),MATCH(E37,'122'!$C$3:$F$3,0)))</f>
        <v>4</v>
      </c>
      <c r="G37" s="25">
        <f>IF($F37="","",INDEX('1k - 1. závod'!$A:$AB,$F37+5,INDEX('1k - Základní list'!$B:$B,MATCH($E37,'1k - Základní list'!$A:$A,0),1)))</f>
        <v>7460</v>
      </c>
      <c r="H37" s="145">
        <f>IF($F37="",IF(AA36&gt;0, POCET_DRUZSTEV, ""),INDEX('1k - 1. závod'!$A:$AB,$F37+5,INDEX('1k - Základní list'!$B:$B,MATCH($E37,'1k - Základní list'!$A:$A,0),1)+3))</f>
        <v>11</v>
      </c>
      <c r="I37" s="333"/>
      <c r="J37" s="333"/>
      <c r="K37" s="342"/>
      <c r="L37" s="77">
        <f>IF(M37="","",INDEX(Soupisky!$H:$H,MATCH(M37,Soupisky!$I:$I,0)))</f>
        <v>949</v>
      </c>
      <c r="M37" s="200" t="str">
        <f t="shared" si="25"/>
        <v>Ing. Bartoš Jan</v>
      </c>
      <c r="N37" s="201" t="s">
        <v>41</v>
      </c>
      <c r="O37" s="202">
        <f>IF(OR(ISNA(MATCH(W37,'122'!$B$19:$B$30,0)),ISNA(MATCH(N37,'122'!$C$18:$F$18,0))),"",INDEX('122'!$C$19:$F$30,MATCH(W37,'122'!$B$19:$B$30,0),MATCH(N37,'122'!$C$18:$F$18,0)))</f>
        <v>2</v>
      </c>
      <c r="P37" s="25">
        <f>IF($O37="","",INDEX('1k - 2. závod'!$A:$AB,$O37+5,INDEX('1k - Základní list'!$B:$B,MATCH($N37,'1k - Základní list'!$A:$A,0),1)))</f>
        <v>2180</v>
      </c>
      <c r="Q37" s="145">
        <f>IF($O37="",IF(AA36&gt;0, POCET_DRUZSTEV, ""),INDEX('1k - 2. závod'!$A:$AB,$O37+5,INDEX('1k - Základní list'!$B:$B,MATCH($N37,'1k - Základní list'!$A:$A,0),1)+3))</f>
        <v>10</v>
      </c>
      <c r="R37" s="312"/>
      <c r="S37" s="312"/>
      <c r="T37" s="306"/>
      <c r="U37" s="128" t="str">
        <f t="shared" si="26"/>
        <v>B4</v>
      </c>
      <c r="V37" s="128" t="str">
        <f t="shared" si="27"/>
        <v>B2</v>
      </c>
      <c r="W37" s="129" t="str">
        <f>IF(ISBLANK(B36),"",B36)</f>
        <v>RSK LIPANI MIVARDI Třebechovice pod Orebem</v>
      </c>
      <c r="X37" s="309"/>
      <c r="Y37" s="312"/>
      <c r="Z37" s="306"/>
      <c r="AA37" s="304"/>
      <c r="AB37" s="95"/>
      <c r="AC37" s="95"/>
      <c r="AD37" s="95"/>
      <c r="AE37" s="96"/>
      <c r="AF37" s="95"/>
      <c r="AG37" s="96"/>
      <c r="AH37" s="95"/>
      <c r="AI37" s="96"/>
      <c r="AJ37" s="95"/>
      <c r="AK37" s="96"/>
      <c r="AL37" s="95"/>
      <c r="AM37" s="96"/>
      <c r="AN37" s="95"/>
      <c r="AO37" s="96"/>
      <c r="AP37" s="95"/>
      <c r="AQ37" s="96"/>
      <c r="AR37" s="95"/>
      <c r="AS37" s="96"/>
      <c r="AT37" s="95"/>
      <c r="AU37" s="96"/>
      <c r="AV37" s="95"/>
      <c r="AW37" s="96"/>
      <c r="AX37" s="95"/>
      <c r="AY37" s="96"/>
      <c r="AZ37" s="95"/>
      <c r="BA37" s="96"/>
      <c r="BB37" s="95"/>
      <c r="BC37" s="96"/>
      <c r="BR37" s="94" t="str">
        <f t="shared" si="28"/>
        <v>B4</v>
      </c>
      <c r="BS37" s="94" t="str">
        <f t="shared" si="29"/>
        <v>B2</v>
      </c>
    </row>
    <row r="38" spans="1:71" s="94" customFormat="1" ht="25.5" customHeight="1" x14ac:dyDescent="0.2">
      <c r="A38" s="336"/>
      <c r="B38" s="330"/>
      <c r="C38" s="78">
        <f>IF(D38="","",INDEX(Soupisky!$H:$H,MATCH(D38,Soupisky!$I:$I,0)))</f>
        <v>786</v>
      </c>
      <c r="D38" s="200" t="s">
        <v>210</v>
      </c>
      <c r="E38" s="203" t="s">
        <v>17</v>
      </c>
      <c r="F38" s="204">
        <f>IF(OR(ISNA(MATCH(W38,'122'!$B$4:$B$15,0)),ISNA(MATCH(E38,'122'!$C$3:$F$3,0))),"",INDEX('122'!$C$4:$F$15,MATCH(W38,'122'!$B$4:$B$15,0),MATCH(E38,'122'!$C$3:$F$3,0)))</f>
        <v>12</v>
      </c>
      <c r="G38" s="25">
        <f>IF($F38="","",INDEX('1k - 1. závod'!$A:$AB,$F38+5,INDEX('1k - Základní list'!$B:$B,MATCH($E38,'1k - Základní list'!$A:$A,0),1)))</f>
        <v>6870</v>
      </c>
      <c r="H38" s="145">
        <f>IF($F38="",IF(AA36&gt;0, POCET_DRUZSTEV, ""),INDEX('1k - 1. závod'!$A:$AB,$F38+5,INDEX('1k - Základní list'!$B:$B,MATCH($E38,'1k - Základní list'!$A:$A,0),1)+3))</f>
        <v>8</v>
      </c>
      <c r="I38" s="333"/>
      <c r="J38" s="333"/>
      <c r="K38" s="342"/>
      <c r="L38" s="78">
        <f>IF(M38="","",INDEX(Soupisky!$H:$H,MATCH(M38,Soupisky!$I:$I,0)))</f>
        <v>786</v>
      </c>
      <c r="M38" s="200" t="str">
        <f t="shared" si="25"/>
        <v>Kubík Martin</v>
      </c>
      <c r="N38" s="203" t="s">
        <v>42</v>
      </c>
      <c r="O38" s="204">
        <f>IF(OR(ISNA(MATCH(W38,'122'!$B$19:$B$30,0)),ISNA(MATCH(N38,'122'!$C$18:$F$18,0))),"",INDEX('122'!$C$19:$F$30,MATCH(W38,'122'!$B$19:$B$30,0),MATCH(N38,'122'!$C$18:$F$18,0)))</f>
        <v>2</v>
      </c>
      <c r="P38" s="25">
        <f>IF($O38="","",INDEX('1k - 2. závod'!$A:$AB,$O38+5,INDEX('1k - Základní list'!$B:$B,MATCH($N38,'1k - Základní list'!$A:$A,0),1)))</f>
        <v>9780</v>
      </c>
      <c r="Q38" s="145">
        <f>IF($O38="",IF(AA36&gt;0, POCET_DRUZSTEV, ""), INDEX('1k - 2. závod'!$A:$AB,$O38+5,INDEX('1k - Základní list'!$B:$B,MATCH($N38,'1k - Základní list'!$A:$A,0),1)+3))</f>
        <v>1</v>
      </c>
      <c r="R38" s="312"/>
      <c r="S38" s="312"/>
      <c r="T38" s="306"/>
      <c r="U38" s="128" t="str">
        <f t="shared" si="26"/>
        <v>A12</v>
      </c>
      <c r="V38" s="128" t="str">
        <f t="shared" si="27"/>
        <v>C2</v>
      </c>
      <c r="W38" s="129" t="str">
        <f>IF(ISBLANK(B36),"",B36)</f>
        <v>RSK LIPANI MIVARDI Třebechovice pod Orebem</v>
      </c>
      <c r="X38" s="309"/>
      <c r="Y38" s="312"/>
      <c r="Z38" s="306"/>
      <c r="AA38" s="304"/>
      <c r="AB38" s="95"/>
      <c r="AC38" s="95"/>
      <c r="AD38" s="95"/>
      <c r="AE38" s="96"/>
      <c r="AF38" s="95"/>
      <c r="AG38" s="96"/>
      <c r="AH38" s="95"/>
      <c r="AI38" s="96"/>
      <c r="AJ38" s="95"/>
      <c r="AK38" s="96"/>
      <c r="AL38" s="95"/>
      <c r="AM38" s="96"/>
      <c r="AN38" s="95"/>
      <c r="AO38" s="96"/>
      <c r="AP38" s="95"/>
      <c r="AQ38" s="96"/>
      <c r="AR38" s="95"/>
      <c r="AS38" s="96"/>
      <c r="AT38" s="95"/>
      <c r="AU38" s="96"/>
      <c r="AV38" s="95"/>
      <c r="AW38" s="96"/>
      <c r="AX38" s="95"/>
      <c r="AY38" s="96"/>
      <c r="AZ38" s="95"/>
      <c r="BA38" s="96"/>
      <c r="BB38" s="95"/>
      <c r="BC38" s="96"/>
      <c r="BR38" s="94" t="str">
        <f t="shared" si="28"/>
        <v>A12</v>
      </c>
      <c r="BS38" s="94" t="str">
        <f t="shared" si="29"/>
        <v>C2</v>
      </c>
    </row>
    <row r="39" spans="1:71" s="94" customFormat="1" ht="25.5" customHeight="1" thickBot="1" x14ac:dyDescent="0.25">
      <c r="A39" s="337"/>
      <c r="B39" s="331"/>
      <c r="C39" s="79">
        <f>IF(D39="","",INDEX(Soupisky!$H:$H,MATCH(D39,Soupisky!$I:$I,0)))</f>
        <v>1745</v>
      </c>
      <c r="D39" s="205" t="s">
        <v>211</v>
      </c>
      <c r="E39" s="206" t="s">
        <v>43</v>
      </c>
      <c r="F39" s="207">
        <f>IF(OR(ISNA(MATCH(W39,'122'!$B$4:$B$15,0)),ISNA(MATCH(E39,'122'!$C$3:$F$3,0))),"",INDEX('122'!$C$4:$F$15,MATCH(W39,'122'!$B$4:$B$15,0),MATCH(E39,'122'!$C$3:$F$3,0)))</f>
        <v>4</v>
      </c>
      <c r="G39" s="26">
        <f>IF($F39="","",INDEX('1k - 1. závod'!$A:$AB,$F39+5,INDEX('1k - Základní list'!$B:$B,MATCH($E39,'1k - Základní list'!$A:$A,0),1)))</f>
        <v>10240</v>
      </c>
      <c r="H39" s="146">
        <f>IF($F39="",IF(AA36&gt;0, POCET_DRUZSTEV, ""),INDEX('1k - 1. závod'!$A:$AB,$F39+5,INDEX('1k - Základní list'!$B:$B,MATCH($E39,'1k - Základní list'!$A:$A,0),1)+3))</f>
        <v>5</v>
      </c>
      <c r="I39" s="334"/>
      <c r="J39" s="334"/>
      <c r="K39" s="343"/>
      <c r="L39" s="79">
        <f>IF(M39="","",INDEX(Soupisky!$H:$H,MATCH(M39,Soupisky!$I:$I,0)))</f>
        <v>1745</v>
      </c>
      <c r="M39" s="205" t="str">
        <f t="shared" si="25"/>
        <v>Jireček Miroslav</v>
      </c>
      <c r="N39" s="206" t="s">
        <v>43</v>
      </c>
      <c r="O39" s="207">
        <f>IF(OR(ISNA(MATCH(W39,'122'!$B$19:$B$30,0)),ISNA(MATCH(N39,'122'!$C$18:$F$18,0))),"",INDEX('122'!$C$19:$F$30,MATCH(W39,'122'!$B$19:$B$30,0),MATCH(N39,'122'!$C$18:$F$18,0)))</f>
        <v>2</v>
      </c>
      <c r="P39" s="26">
        <f>IF($O39="","",INDEX('1k - 2. závod'!$A:$AB,$O39+5,INDEX('1k - Základní list'!$B:$B,MATCH($N39,'1k - Základní list'!$A:$A,0),1)))</f>
        <v>1030</v>
      </c>
      <c r="Q39" s="146">
        <f>IF($O39="",IF(AA36&gt;0, POCET_DRUZSTEV, ""),INDEX('1k - 2. závod'!$A:$AB,$O39+5,INDEX('1k - Základní list'!$B:$B,MATCH($N39,'1k - Základní list'!$A:$A,0),1)+3))</f>
        <v>10.5</v>
      </c>
      <c r="R39" s="313"/>
      <c r="S39" s="313"/>
      <c r="T39" s="307"/>
      <c r="U39" s="130" t="str">
        <f t="shared" si="26"/>
        <v>D4</v>
      </c>
      <c r="V39" s="130" t="str">
        <f t="shared" si="27"/>
        <v>D2</v>
      </c>
      <c r="W39" s="131" t="str">
        <f>IF(ISBLANK(B36),"",B36)</f>
        <v>RSK LIPANI MIVARDI Třebechovice pod Orebem</v>
      </c>
      <c r="X39" s="310"/>
      <c r="Y39" s="313"/>
      <c r="Z39" s="307"/>
      <c r="AA39" s="304"/>
      <c r="AB39" s="95"/>
      <c r="AC39" s="95"/>
      <c r="AD39" s="95"/>
      <c r="AE39" s="96"/>
      <c r="AF39" s="95"/>
      <c r="AG39" s="96"/>
      <c r="AH39" s="95"/>
      <c r="AI39" s="96"/>
      <c r="AJ39" s="95"/>
      <c r="AK39" s="96"/>
      <c r="AL39" s="95"/>
      <c r="AM39" s="96"/>
      <c r="AN39" s="95"/>
      <c r="AO39" s="96"/>
      <c r="AP39" s="95"/>
      <c r="AQ39" s="96"/>
      <c r="AR39" s="95"/>
      <c r="AS39" s="96"/>
      <c r="AT39" s="95"/>
      <c r="AU39" s="96"/>
      <c r="AV39" s="95"/>
      <c r="AW39" s="96"/>
      <c r="AX39" s="95"/>
      <c r="AY39" s="96"/>
      <c r="AZ39" s="95"/>
      <c r="BA39" s="96"/>
      <c r="BB39" s="95"/>
      <c r="BC39" s="96"/>
      <c r="BR39" s="94" t="str">
        <f t="shared" si="28"/>
        <v>D4</v>
      </c>
      <c r="BS39" s="94" t="str">
        <f t="shared" si="29"/>
        <v>D2</v>
      </c>
    </row>
    <row r="40" spans="1:71" s="94" customFormat="1" ht="25.5" customHeight="1" x14ac:dyDescent="0.2">
      <c r="A40" s="338">
        <f>IF(INDEX('122'!$H$4:$H$15,MATCH(B40,'122'!$I$4:$I$15,0),)=0,"",INDEX('122'!$H$4:$H$15,MATCH(B40,'122'!$I$4:$I$15,0),))</f>
        <v>4</v>
      </c>
      <c r="B40" s="329" t="str">
        <f>Soupisky!$M11</f>
        <v>MO ČRS Jindřichův Hradec „A“</v>
      </c>
      <c r="C40" s="76">
        <f>IF(D40="","",INDEX(Soupisky!$H:$H,MATCH(D40,Soupisky!$I:$I,0)))</f>
        <v>28</v>
      </c>
      <c r="D40" s="208" t="s">
        <v>254</v>
      </c>
      <c r="E40" s="198" t="s">
        <v>43</v>
      </c>
      <c r="F40" s="199">
        <f>IF(OR(ISNA(MATCH(W40,'122'!$B$4:$B$15,0)),ISNA(MATCH(E40,'122'!$C$3:$F$3,0))),"",INDEX('122'!$C$4:$F$15,MATCH(W40,'122'!$B$4:$B$15,0),MATCH(E40,'122'!$C$3:$F$3,0)))</f>
        <v>3</v>
      </c>
      <c r="G40" s="24">
        <f>IF($F40="","",INDEX('1k - 1. závod'!$A:$AB,$F40+5,INDEX('1k - Základní list'!$B:$B,MATCH($E40,'1k - Základní list'!$A:$A,0),1)))</f>
        <v>9040</v>
      </c>
      <c r="H40" s="144">
        <f>IF($F40="",IF(AA40&gt;0, POCET_DRUZSTEV, ""),INDEX('1k - 1. závod'!$A:$AB,$F40+5,INDEX('1k - Základní list'!$B:$B,MATCH($E40,'1k - Základní list'!$A:$A,0),1)+3))</f>
        <v>7</v>
      </c>
      <c r="I40" s="332">
        <f>IF(F40="","",SUM(G40:G43))</f>
        <v>37900</v>
      </c>
      <c r="J40" s="332">
        <f>IF(AA40&gt;0, SUM(H40:H43), "")</f>
        <v>25</v>
      </c>
      <c r="K40" s="341">
        <f>IF(AA40&gt;0, RANK(J40,J:J,1), "")</f>
        <v>5</v>
      </c>
      <c r="L40" s="76">
        <f>IF(M40="","",INDEX(Soupisky!$H:$H,MATCH(M40,Soupisky!$I:$I,0)))</f>
        <v>28</v>
      </c>
      <c r="M40" s="208" t="str">
        <f t="shared" si="25"/>
        <v>Prášek Pavel</v>
      </c>
      <c r="N40" s="198" t="s">
        <v>43</v>
      </c>
      <c r="O40" s="199">
        <f>IF(OR(ISNA(MATCH(W40,'122'!$B$19:$B$30,0)),ISNA(MATCH(N40,'122'!$C$18:$F$18,0))),"",INDEX('122'!$C$19:$F$30,MATCH(W40,'122'!$B$19:$B$30,0),MATCH(N40,'122'!$C$18:$F$18,0)))</f>
        <v>5</v>
      </c>
      <c r="P40" s="24">
        <f>IF($O40="","",INDEX('1k - 2. závod'!$A:$AB,$O40+5,INDEX('1k - Základní list'!$B:$B,MATCH($N40,'1k - Základní list'!$A:$A,0),1)))</f>
        <v>450</v>
      </c>
      <c r="Q40" s="144">
        <f>IF($O40="",IF(AA40&gt;0, POCET_DRUZSTEV, ""),INDEX('1k - 2. závod'!$A:$AB,$O40+5,INDEX('1k - Základní list'!$B:$B,MATCH($N40,'1k - Základní list'!$A:$A,0),1)+3))</f>
        <v>12</v>
      </c>
      <c r="R40" s="311">
        <f>IF(O40="","",SUM(P40:P43))</f>
        <v>16360</v>
      </c>
      <c r="S40" s="311">
        <f>IF(AA40&gt;0, SUM(Q40:Q43), "")</f>
        <v>30</v>
      </c>
      <c r="T40" s="305">
        <f>IF(AA40&gt;0, RANK(S40,S:S,1), "")</f>
        <v>9</v>
      </c>
      <c r="U40" s="126" t="str">
        <f t="shared" si="26"/>
        <v>D3</v>
      </c>
      <c r="V40" s="126" t="str">
        <f t="shared" si="27"/>
        <v>D5</v>
      </c>
      <c r="W40" s="127" t="str">
        <f>IF(ISBLANK(B40),"",B40)</f>
        <v>MO ČRS Jindřichův Hradec „A“</v>
      </c>
      <c r="X40" s="308">
        <f>IF(O40="","",SUM(I40,R40))</f>
        <v>54260</v>
      </c>
      <c r="Y40" s="311">
        <f>IF(AA40&gt;0, SUM(S40,J40), "")</f>
        <v>55</v>
      </c>
      <c r="Z40" s="305">
        <f>IF(AA40&gt;0, RANK(Y40,Y:Y,1), "")</f>
        <v>9</v>
      </c>
      <c r="AA40" s="304">
        <f>IF(AND(D40="",D41="",D42="",D43=""), 0, 1)</f>
        <v>1</v>
      </c>
      <c r="AB40" s="95"/>
      <c r="AC40" s="95"/>
      <c r="AD40" s="95"/>
      <c r="AE40" s="96"/>
      <c r="AF40" s="95"/>
      <c r="AG40" s="96"/>
      <c r="AH40" s="95"/>
      <c r="AI40" s="96"/>
      <c r="AJ40" s="95"/>
      <c r="AK40" s="96"/>
      <c r="AL40" s="95"/>
      <c r="AM40" s="96"/>
      <c r="AN40" s="95"/>
      <c r="AO40" s="96"/>
      <c r="AP40" s="95"/>
      <c r="AQ40" s="96"/>
      <c r="AR40" s="95"/>
      <c r="AS40" s="96"/>
      <c r="AT40" s="95"/>
      <c r="AU40" s="96"/>
      <c r="AV40" s="95"/>
      <c r="AW40" s="96"/>
      <c r="AX40" s="95"/>
      <c r="AY40" s="96"/>
      <c r="AZ40" s="95"/>
      <c r="BA40" s="96"/>
      <c r="BB40" s="95"/>
      <c r="BC40" s="96"/>
      <c r="BR40" s="94" t="str">
        <f t="shared" si="28"/>
        <v>D3</v>
      </c>
      <c r="BS40" s="94" t="str">
        <f t="shared" si="29"/>
        <v>D5</v>
      </c>
    </row>
    <row r="41" spans="1:71" s="94" customFormat="1" ht="25.5" customHeight="1" x14ac:dyDescent="0.2">
      <c r="A41" s="339"/>
      <c r="B41" s="330"/>
      <c r="C41" s="77">
        <f>IF(D41="","",INDEX(Soupisky!$H:$H,MATCH(D41,Soupisky!$I:$I,0)))</f>
        <v>19</v>
      </c>
      <c r="D41" s="200" t="s">
        <v>255</v>
      </c>
      <c r="E41" s="201" t="s">
        <v>41</v>
      </c>
      <c r="F41" s="202">
        <f>IF(OR(ISNA(MATCH(W41,'122'!$B$4:$B$15,0)),ISNA(MATCH(E41,'122'!$C$3:$F$3,0))),"",INDEX('122'!$C$4:$F$15,MATCH(W41,'122'!$B$4:$B$15,0),MATCH(E41,'122'!$C$3:$F$3,0)))</f>
        <v>3</v>
      </c>
      <c r="G41" s="25">
        <f>IF($F41="","",INDEX('1k - 1. závod'!$A:$AB,$F41+5,INDEX('1k - Základní list'!$B:$B,MATCH($E41,'1k - Základní list'!$A:$A,0),1)))</f>
        <v>12480</v>
      </c>
      <c r="H41" s="145">
        <f>IF($F41="",IF(AA40&gt;0, POCET_DRUZSTEV, ""),INDEX('1k - 1. závod'!$A:$AB,$F41+5,INDEX('1k - Základní list'!$B:$B,MATCH($E41,'1k - Základní list'!$A:$A,0),1)+3))</f>
        <v>5</v>
      </c>
      <c r="I41" s="333"/>
      <c r="J41" s="333"/>
      <c r="K41" s="342"/>
      <c r="L41" s="77">
        <f>IF(M41="","",INDEX(Soupisky!$H:$H,MATCH(M41,Soupisky!$I:$I,0)))</f>
        <v>19</v>
      </c>
      <c r="M41" s="200" t="str">
        <f t="shared" si="25"/>
        <v>Heřmánek Tomáš</v>
      </c>
      <c r="N41" s="201" t="s">
        <v>41</v>
      </c>
      <c r="O41" s="202">
        <f>IF(OR(ISNA(MATCH(W41,'122'!$B$19:$B$30,0)),ISNA(MATCH(N41,'122'!$C$18:$F$18,0))),"",INDEX('122'!$C$19:$F$30,MATCH(W41,'122'!$B$19:$B$30,0),MATCH(N41,'122'!$C$18:$F$18,0)))</f>
        <v>5</v>
      </c>
      <c r="P41" s="25">
        <f>IF($O41="","",INDEX('1k - 2. závod'!$A:$AB,$O41+5,INDEX('1k - Základní list'!$B:$B,MATCH($N41,'1k - Základní list'!$A:$A,0),1)))</f>
        <v>3740</v>
      </c>
      <c r="Q41" s="145">
        <f>IF($O41="",IF(AA40&gt;0, POCET_DRUZSTEV, ""),INDEX('1k - 2. závod'!$A:$AB,$O41+5,INDEX('1k - Základní list'!$B:$B,MATCH($N41,'1k - Základní list'!$A:$A,0),1)+3))</f>
        <v>5</v>
      </c>
      <c r="R41" s="312"/>
      <c r="S41" s="312"/>
      <c r="T41" s="306"/>
      <c r="U41" s="128" t="str">
        <f t="shared" si="26"/>
        <v>B3</v>
      </c>
      <c r="V41" s="128" t="str">
        <f t="shared" si="27"/>
        <v>B5</v>
      </c>
      <c r="W41" s="129" t="str">
        <f>IF(ISBLANK(B40),"",B40)</f>
        <v>MO ČRS Jindřichův Hradec „A“</v>
      </c>
      <c r="X41" s="309"/>
      <c r="Y41" s="312"/>
      <c r="Z41" s="306"/>
      <c r="AA41" s="304"/>
      <c r="AB41" s="95"/>
      <c r="AC41" s="95"/>
      <c r="AD41" s="95"/>
      <c r="AE41" s="96"/>
      <c r="AF41" s="95"/>
      <c r="AG41" s="96"/>
      <c r="AH41" s="95"/>
      <c r="AI41" s="96"/>
      <c r="AJ41" s="95"/>
      <c r="AK41" s="96"/>
      <c r="AL41" s="95"/>
      <c r="AM41" s="96"/>
      <c r="AN41" s="95"/>
      <c r="AO41" s="96"/>
      <c r="AP41" s="95"/>
      <c r="AQ41" s="96"/>
      <c r="AR41" s="95"/>
      <c r="AS41" s="96"/>
      <c r="AT41" s="95"/>
      <c r="AU41" s="96"/>
      <c r="AV41" s="95"/>
      <c r="AW41" s="96"/>
      <c r="AX41" s="95"/>
      <c r="AY41" s="96"/>
      <c r="AZ41" s="95"/>
      <c r="BA41" s="96"/>
      <c r="BB41" s="95"/>
      <c r="BC41" s="96"/>
      <c r="BR41" s="94" t="str">
        <f t="shared" si="28"/>
        <v>B3</v>
      </c>
      <c r="BS41" s="94" t="str">
        <f t="shared" si="29"/>
        <v>B5</v>
      </c>
    </row>
    <row r="42" spans="1:71" s="94" customFormat="1" ht="25.5" customHeight="1" x14ac:dyDescent="0.2">
      <c r="A42" s="339"/>
      <c r="B42" s="330"/>
      <c r="C42" s="78">
        <f>IF(D42="","",INDEX(Soupisky!$H:$H,MATCH(D42,Soupisky!$I:$I,0)))</f>
        <v>21</v>
      </c>
      <c r="D42" s="200" t="s">
        <v>256</v>
      </c>
      <c r="E42" s="203" t="s">
        <v>17</v>
      </c>
      <c r="F42" s="204">
        <f>IF(OR(ISNA(MATCH(W42,'122'!$B$4:$B$15,0)),ISNA(MATCH(E42,'122'!$C$3:$F$3,0))),"",INDEX('122'!$C$4:$F$15,MATCH(W42,'122'!$B$4:$B$15,0),MATCH(E42,'122'!$C$3:$F$3,0)))</f>
        <v>11</v>
      </c>
      <c r="G42" s="25">
        <f>IF($F42="","",INDEX('1k - 1. závod'!$A:$AB,$F42+5,INDEX('1k - Základní list'!$B:$B,MATCH($E42,'1k - Základní list'!$A:$A,0),1)))</f>
        <v>5770</v>
      </c>
      <c r="H42" s="145">
        <f>IF($F42="",IF(AA40&gt;0, POCET_DRUZSTEV, ""),INDEX('1k - 1. závod'!$A:$AB,$F42+5,INDEX('1k - Základní list'!$B:$B,MATCH($E42,'1k - Základní list'!$A:$A,0),1)+3))</f>
        <v>9</v>
      </c>
      <c r="I42" s="333"/>
      <c r="J42" s="333"/>
      <c r="K42" s="342"/>
      <c r="L42" s="78">
        <f>IF(M42="","",INDEX(Soupisky!$H:$H,MATCH(M42,Soupisky!$I:$I,0)))</f>
        <v>21</v>
      </c>
      <c r="M42" s="200" t="str">
        <f t="shared" si="25"/>
        <v>Ing. Kostka Jaroslav</v>
      </c>
      <c r="N42" s="203" t="s">
        <v>42</v>
      </c>
      <c r="O42" s="204">
        <f>IF(OR(ISNA(MATCH(W42,'122'!$B$19:$B$30,0)),ISNA(MATCH(N42,'122'!$C$18:$F$18,0))),"",INDEX('122'!$C$19:$F$30,MATCH(W42,'122'!$B$19:$B$30,0),MATCH(N42,'122'!$C$18:$F$18,0)))</f>
        <v>5</v>
      </c>
      <c r="P42" s="25">
        <f>IF($O42="","",INDEX('1k - 2. závod'!$A:$AB,$O42+5,INDEX('1k - Základní list'!$B:$B,MATCH($N42,'1k - Základní list'!$A:$A,0),1)))</f>
        <v>1860</v>
      </c>
      <c r="Q42" s="145">
        <f>IF($O42="",IF(AA40&gt;0, POCET_DRUZSTEV, ""), INDEX('1k - 2. závod'!$A:$AB,$O42+5,INDEX('1k - Základní list'!$B:$B,MATCH($N42,'1k - Základní list'!$A:$A,0),1)+3))</f>
        <v>10</v>
      </c>
      <c r="R42" s="312"/>
      <c r="S42" s="312"/>
      <c r="T42" s="306"/>
      <c r="U42" s="128" t="str">
        <f t="shared" si="26"/>
        <v>A11</v>
      </c>
      <c r="V42" s="128" t="str">
        <f t="shared" si="27"/>
        <v>C5</v>
      </c>
      <c r="W42" s="129" t="str">
        <f>IF(ISBLANK(B40),"",B40)</f>
        <v>MO ČRS Jindřichův Hradec „A“</v>
      </c>
      <c r="X42" s="309"/>
      <c r="Y42" s="312"/>
      <c r="Z42" s="306"/>
      <c r="AA42" s="304"/>
      <c r="AB42" s="95"/>
      <c r="AC42" s="95"/>
      <c r="AD42" s="95"/>
      <c r="AE42" s="96"/>
      <c r="AF42" s="95"/>
      <c r="AG42" s="96"/>
      <c r="AH42" s="95"/>
      <c r="AI42" s="96"/>
      <c r="AJ42" s="95"/>
      <c r="AK42" s="96"/>
      <c r="AL42" s="95"/>
      <c r="AM42" s="96"/>
      <c r="AN42" s="95"/>
      <c r="AO42" s="96"/>
      <c r="AP42" s="95"/>
      <c r="AQ42" s="96"/>
      <c r="AR42" s="95"/>
      <c r="AS42" s="96"/>
      <c r="AT42" s="95"/>
      <c r="AU42" s="96"/>
      <c r="AV42" s="95"/>
      <c r="AW42" s="96"/>
      <c r="AX42" s="95"/>
      <c r="AY42" s="96"/>
      <c r="AZ42" s="95"/>
      <c r="BA42" s="96"/>
      <c r="BB42" s="95"/>
      <c r="BC42" s="96"/>
      <c r="BR42" s="94" t="str">
        <f t="shared" si="28"/>
        <v>A11</v>
      </c>
      <c r="BS42" s="94" t="str">
        <f t="shared" si="29"/>
        <v>C5</v>
      </c>
    </row>
    <row r="43" spans="1:71" s="94" customFormat="1" ht="25.5" customHeight="1" thickBot="1" x14ac:dyDescent="0.25">
      <c r="A43" s="340"/>
      <c r="B43" s="331"/>
      <c r="C43" s="79">
        <f>IF(D43="","",INDEX(Soupisky!$H:$H,MATCH(D43,Soupisky!$I:$I,0)))</f>
        <v>1853</v>
      </c>
      <c r="D43" s="205" t="s">
        <v>257</v>
      </c>
      <c r="E43" s="206" t="s">
        <v>42</v>
      </c>
      <c r="F43" s="207">
        <f>IF(OR(ISNA(MATCH(W43,'122'!$B$4:$B$15,0)),ISNA(MATCH(E43,'122'!$C$3:$F$3,0))),"",INDEX('122'!$C$4:$F$15,MATCH(W43,'122'!$B$4:$B$15,0),MATCH(E43,'122'!$C$3:$F$3,0)))</f>
        <v>3</v>
      </c>
      <c r="G43" s="26">
        <f>IF($F43="","",INDEX('1k - 1. závod'!$A:$AB,$F43+5,INDEX('1k - Základní list'!$B:$B,MATCH($E43,'1k - Základní list'!$A:$A,0),1)))</f>
        <v>10610</v>
      </c>
      <c r="H43" s="146">
        <f>IF($F43="",IF(AA40&gt;0, POCET_DRUZSTEV, ""),INDEX('1k - 1. závod'!$A:$AB,$F43+5,INDEX('1k - Základní list'!$B:$B,MATCH($E43,'1k - Základní list'!$A:$A,0),1)+3))</f>
        <v>4</v>
      </c>
      <c r="I43" s="334"/>
      <c r="J43" s="334"/>
      <c r="K43" s="343"/>
      <c r="L43" s="79">
        <f>IF(M43="","",INDEX(Soupisky!$H:$H,MATCH(M43,Soupisky!$I:$I,0)))</f>
        <v>1853</v>
      </c>
      <c r="M43" s="205" t="str">
        <f t="shared" si="25"/>
        <v>Kostka Jan</v>
      </c>
      <c r="N43" s="206" t="s">
        <v>17</v>
      </c>
      <c r="O43" s="207">
        <f>IF(OR(ISNA(MATCH(W43,'122'!$B$19:$B$30,0)),ISNA(MATCH(N43,'122'!$C$18:$F$18,0))),"",INDEX('122'!$C$19:$F$30,MATCH(W43,'122'!$B$19:$B$30,0),MATCH(N43,'122'!$C$18:$F$18,0)))</f>
        <v>1</v>
      </c>
      <c r="P43" s="26">
        <f>IF($O43="","",INDEX('1k - 2. závod'!$A:$AB,$O43+5,INDEX('1k - Základní list'!$B:$B,MATCH($N43,'1k - Základní list'!$A:$A,0),1)))</f>
        <v>10310</v>
      </c>
      <c r="Q43" s="146">
        <f>IF($O43="",IF(AA40&gt;0, POCET_DRUZSTEV, ""),INDEX('1k - 2. závod'!$A:$AB,$O43+5,INDEX('1k - Základní list'!$B:$B,MATCH($N43,'1k - Základní list'!$A:$A,0),1)+3))</f>
        <v>3</v>
      </c>
      <c r="R43" s="313"/>
      <c r="S43" s="313"/>
      <c r="T43" s="307"/>
      <c r="U43" s="130" t="str">
        <f t="shared" si="26"/>
        <v>C3</v>
      </c>
      <c r="V43" s="130" t="str">
        <f t="shared" si="27"/>
        <v>A1</v>
      </c>
      <c r="W43" s="131" t="str">
        <f>IF(ISBLANK(B40),"",B40)</f>
        <v>MO ČRS Jindřichův Hradec „A“</v>
      </c>
      <c r="X43" s="310"/>
      <c r="Y43" s="313"/>
      <c r="Z43" s="307"/>
      <c r="AA43" s="304"/>
      <c r="AB43" s="99"/>
      <c r="AC43" s="99"/>
      <c r="AD43" s="99"/>
      <c r="AE43" s="86"/>
      <c r="AF43" s="99"/>
      <c r="AG43" s="86"/>
      <c r="AH43" s="99"/>
      <c r="AI43" s="86"/>
      <c r="AJ43" s="99"/>
      <c r="AK43" s="86"/>
      <c r="AL43" s="99"/>
      <c r="AM43" s="86"/>
      <c r="AN43" s="99"/>
      <c r="AO43" s="86"/>
      <c r="AP43" s="99"/>
      <c r="AQ43" s="86"/>
      <c r="AR43" s="99"/>
      <c r="AS43" s="86"/>
      <c r="AT43" s="99"/>
      <c r="AU43" s="86"/>
      <c r="AV43" s="99"/>
      <c r="AW43" s="86"/>
      <c r="AX43" s="99"/>
      <c r="AY43" s="86"/>
      <c r="AZ43" s="99"/>
      <c r="BA43" s="86"/>
      <c r="BB43" s="99"/>
      <c r="BC43" s="86"/>
      <c r="BR43" s="94" t="str">
        <f t="shared" si="28"/>
        <v>C3</v>
      </c>
      <c r="BS43" s="94" t="str">
        <f t="shared" si="29"/>
        <v>A1</v>
      </c>
    </row>
    <row r="44" spans="1:71" s="94" customFormat="1" ht="25.5" customHeight="1" x14ac:dyDescent="0.2">
      <c r="A44" s="335">
        <f>IF(INDEX('122'!$H$4:$H$15,MATCH(B44,'122'!$I$4:$I$15,0),)=0,"",INDEX('122'!$H$4:$H$15,MATCH(B44,'122'!$I$4:$I$15,0),))</f>
        <v>9</v>
      </c>
      <c r="B44" s="329" t="str">
        <f>Soupisky!$M13</f>
        <v>MO ČRS Jindřichův Hradec AWAS DRENNAN</v>
      </c>
      <c r="C44" s="76">
        <f>IF(D44="","",INDEX(Soupisky!$H:$H,MATCH(D44,Soupisky!$I:$I,0)))</f>
        <v>79</v>
      </c>
      <c r="D44" s="208" t="s">
        <v>269</v>
      </c>
      <c r="E44" s="198" t="s">
        <v>43</v>
      </c>
      <c r="F44" s="199">
        <f>IF(OR(ISNA(MATCH(W44,'122'!$B$4:$B$15,0)),ISNA(MATCH(E44,'122'!$C$3:$F$3,0))),"",INDEX('122'!$C$4:$F$15,MATCH(W44,'122'!$B$4:$B$15,0),MATCH(E44,'122'!$C$3:$F$3,0)))</f>
        <v>8</v>
      </c>
      <c r="G44" s="24">
        <f>IF($F44="","",INDEX('1k - 1. závod'!$A:$AB,$F44+5,INDEX('1k - Základní list'!$B:$B,MATCH($E44,'1k - Základní list'!$A:$A,0),1)))</f>
        <v>6840</v>
      </c>
      <c r="H44" s="144">
        <f>IF($F44="",IF(AA44&gt;0, POCET_DRUZSTEV, ""),INDEX('1k - 1. závod'!$A:$AB,$F44+5,INDEX('1k - Základní list'!$B:$B,MATCH($E44,'1k - Základní list'!$A:$A,0),1)+3))</f>
        <v>11</v>
      </c>
      <c r="I44" s="332">
        <f>IF(F44="","",SUM(G44:G47))</f>
        <v>33740</v>
      </c>
      <c r="J44" s="332">
        <f>IF(AA44&gt;0, SUM(H44:H47), "")</f>
        <v>32</v>
      </c>
      <c r="K44" s="341">
        <f>IF(AA44&gt;0, RANK(J44,J:J,1), "")</f>
        <v>10</v>
      </c>
      <c r="L44" s="76">
        <f>IF(M44="","",INDEX(Soupisky!$H:$H,MATCH(M44,Soupisky!$I:$I,0)))</f>
        <v>79</v>
      </c>
      <c r="M44" s="208" t="str">
        <f t="shared" si="25"/>
        <v>Maštera Vojtěch</v>
      </c>
      <c r="N44" s="198" t="s">
        <v>41</v>
      </c>
      <c r="O44" s="199">
        <f>IF(OR(ISNA(MATCH(W44,'122'!$B$19:$B$30,0)),ISNA(MATCH(N44,'122'!$C$18:$F$18,0))),"",INDEX('122'!$C$19:$F$30,MATCH(W44,'122'!$B$19:$B$30,0),MATCH(N44,'122'!$C$18:$F$18,0)))</f>
        <v>11</v>
      </c>
      <c r="P44" s="24">
        <f>IF($O44="","",INDEX('1k - 2. závod'!$A:$AB,$O44+5,INDEX('1k - Základní list'!$B:$B,MATCH($N44,'1k - Základní list'!$A:$A,0),1)))</f>
        <v>3400</v>
      </c>
      <c r="Q44" s="144">
        <f>IF($O44="",IF(AA44&gt;0, POCET_DRUZSTEV, ""),INDEX('1k - 2. závod'!$A:$AB,$O44+5,INDEX('1k - Základní list'!$B:$B,MATCH($N44,'1k - Základní list'!$A:$A,0),1)+3))</f>
        <v>7</v>
      </c>
      <c r="R44" s="311">
        <f>IF(O44="","",SUM(P44:P47))</f>
        <v>10120</v>
      </c>
      <c r="S44" s="311">
        <f>IF(AA44&gt;0, SUM(Q44:Q47), "")</f>
        <v>33</v>
      </c>
      <c r="T44" s="305">
        <f>IF(AA44&gt;0, RANK(S44,S:S,1), "")</f>
        <v>10</v>
      </c>
      <c r="U44" s="126" t="str">
        <f t="shared" si="26"/>
        <v>D8</v>
      </c>
      <c r="V44" s="126" t="str">
        <f t="shared" si="27"/>
        <v>B11</v>
      </c>
      <c r="W44" s="127" t="str">
        <f>IF(ISBLANK(B44),"",B44)</f>
        <v>MO ČRS Jindřichův Hradec AWAS DRENNAN</v>
      </c>
      <c r="X44" s="308">
        <f>IF(O44="","",SUM(I44,R44))</f>
        <v>43860</v>
      </c>
      <c r="Y44" s="311">
        <f>IF(AA44&gt;0, SUM(S44,J44), "")</f>
        <v>65</v>
      </c>
      <c r="Z44" s="305">
        <f>IF(AA44&gt;0, RANK(Y44,Y:Y,1), "")</f>
        <v>10</v>
      </c>
      <c r="AA44" s="304">
        <f>IF(AND(D44="",D45="",D46="",D47=""), 0, 1)</f>
        <v>1</v>
      </c>
      <c r="AB44" s="99"/>
      <c r="AC44" s="99"/>
      <c r="AD44" s="99"/>
      <c r="AE44" s="86"/>
      <c r="AF44" s="99"/>
      <c r="AG44" s="86"/>
      <c r="AH44" s="99"/>
      <c r="AI44" s="86"/>
      <c r="AJ44" s="99"/>
      <c r="AK44" s="86"/>
      <c r="AL44" s="99"/>
      <c r="AM44" s="86"/>
      <c r="AN44" s="99"/>
      <c r="AO44" s="86"/>
      <c r="AP44" s="99"/>
      <c r="AQ44" s="86"/>
      <c r="AR44" s="99"/>
      <c r="AS44" s="86"/>
      <c r="AT44" s="99"/>
      <c r="AU44" s="86"/>
      <c r="AV44" s="99"/>
      <c r="AW44" s="86"/>
      <c r="AX44" s="99"/>
      <c r="AY44" s="86"/>
      <c r="AZ44" s="99"/>
      <c r="BA44" s="86"/>
      <c r="BB44" s="99"/>
      <c r="BC44" s="86"/>
      <c r="BR44" s="94" t="str">
        <f t="shared" si="28"/>
        <v>D8</v>
      </c>
      <c r="BS44" s="94" t="str">
        <f t="shared" si="29"/>
        <v>B11</v>
      </c>
    </row>
    <row r="45" spans="1:71" s="94" customFormat="1" ht="25.5" customHeight="1" x14ac:dyDescent="0.2">
      <c r="A45" s="336"/>
      <c r="B45" s="330"/>
      <c r="C45" s="77">
        <f>IF(D45="","",INDEX(Soupisky!$H:$H,MATCH(D45,Soupisky!$I:$I,0)))</f>
        <v>4077</v>
      </c>
      <c r="D45" s="200" t="s">
        <v>272</v>
      </c>
      <c r="E45" s="201" t="s">
        <v>41</v>
      </c>
      <c r="F45" s="202">
        <f>IF(OR(ISNA(MATCH(W45,'122'!$B$4:$B$15,0)),ISNA(MATCH(E45,'122'!$C$3:$F$3,0))),"",INDEX('122'!$C$4:$F$15,MATCH(W45,'122'!$B$4:$B$15,0),MATCH(E45,'122'!$C$3:$F$3,0)))</f>
        <v>8</v>
      </c>
      <c r="G45" s="25">
        <f>IF($F45="","",INDEX('1k - 1. závod'!$A:$AB,$F45+5,INDEX('1k - Základní list'!$B:$B,MATCH($E45,'1k - Základní list'!$A:$A,0),1)))</f>
        <v>8490</v>
      </c>
      <c r="H45" s="145">
        <f>IF($F45="",IF(AA44&gt;0, POCET_DRUZSTEV, ""),INDEX('1k - 1. závod'!$A:$AB,$F45+5,INDEX('1k - Základní list'!$B:$B,MATCH($E45,'1k - Základní list'!$A:$A,0),1)+3))</f>
        <v>9</v>
      </c>
      <c r="I45" s="333"/>
      <c r="J45" s="333"/>
      <c r="K45" s="342"/>
      <c r="L45" s="77">
        <f>IF(M45="","",INDEX(Soupisky!$H:$H,MATCH(M45,Soupisky!$I:$I,0)))</f>
        <v>4077</v>
      </c>
      <c r="M45" s="200" t="str">
        <f t="shared" si="25"/>
        <v>Doležal Lambert</v>
      </c>
      <c r="N45" s="201" t="s">
        <v>17</v>
      </c>
      <c r="O45" s="202">
        <f>IF(OR(ISNA(MATCH(W45,'122'!$B$19:$B$30,0)),ISNA(MATCH(N45,'122'!$C$18:$F$18,0))),"",INDEX('122'!$C$19:$F$30,MATCH(W45,'122'!$B$19:$B$30,0),MATCH(N45,'122'!$C$18:$F$18,0)))</f>
        <v>7</v>
      </c>
      <c r="P45" s="25">
        <f>IF($O45="","",INDEX('1k - 2. závod'!$A:$AB,$O45+5,INDEX('1k - Základní list'!$B:$B,MATCH($N45,'1k - Základní list'!$A:$A,0),1)))</f>
        <v>250</v>
      </c>
      <c r="Q45" s="145">
        <f>IF($O45="",IF(AA44&gt;0, POCET_DRUZSTEV, ""),INDEX('1k - 2. závod'!$A:$AB,$O45+5,INDEX('1k - Základní list'!$B:$B,MATCH($N45,'1k - Základní list'!$A:$A,0),1)+3))</f>
        <v>12</v>
      </c>
      <c r="R45" s="312"/>
      <c r="S45" s="312"/>
      <c r="T45" s="306"/>
      <c r="U45" s="128" t="str">
        <f t="shared" si="26"/>
        <v>B8</v>
      </c>
      <c r="V45" s="128" t="str">
        <f t="shared" si="27"/>
        <v>A7</v>
      </c>
      <c r="W45" s="129" t="str">
        <f>IF(ISBLANK(B44),"",B44)</f>
        <v>MO ČRS Jindřichův Hradec AWAS DRENNAN</v>
      </c>
      <c r="X45" s="309"/>
      <c r="Y45" s="312"/>
      <c r="Z45" s="306"/>
      <c r="AA45" s="304"/>
      <c r="AB45" s="99"/>
      <c r="AC45" s="99"/>
      <c r="AD45" s="99"/>
      <c r="AE45" s="86"/>
      <c r="AF45" s="99"/>
      <c r="AG45" s="86"/>
      <c r="AH45" s="99"/>
      <c r="AI45" s="86"/>
      <c r="AJ45" s="99"/>
      <c r="AK45" s="86"/>
      <c r="AL45" s="99"/>
      <c r="AM45" s="86"/>
      <c r="AN45" s="99"/>
      <c r="AO45" s="86"/>
      <c r="AP45" s="99"/>
      <c r="AQ45" s="86"/>
      <c r="AR45" s="99"/>
      <c r="AS45" s="86"/>
      <c r="AT45" s="99"/>
      <c r="AU45" s="86"/>
      <c r="AV45" s="99"/>
      <c r="AW45" s="86"/>
      <c r="AX45" s="99"/>
      <c r="AY45" s="86"/>
      <c r="AZ45" s="99"/>
      <c r="BA45" s="86"/>
      <c r="BB45" s="99"/>
      <c r="BC45" s="86"/>
      <c r="BR45" s="94" t="str">
        <f t="shared" si="28"/>
        <v>B8</v>
      </c>
      <c r="BS45" s="94" t="str">
        <f t="shared" si="29"/>
        <v>A7</v>
      </c>
    </row>
    <row r="46" spans="1:71" s="94" customFormat="1" ht="25.5" customHeight="1" x14ac:dyDescent="0.2">
      <c r="A46" s="336"/>
      <c r="B46" s="330"/>
      <c r="C46" s="78">
        <f>IF(D46="","",INDEX(Soupisky!$H:$H,MATCH(D46,Soupisky!$I:$I,0)))</f>
        <v>3063</v>
      </c>
      <c r="D46" s="200" t="s">
        <v>273</v>
      </c>
      <c r="E46" s="203" t="s">
        <v>17</v>
      </c>
      <c r="F46" s="204">
        <f>IF(OR(ISNA(MATCH(W46,'122'!$B$4:$B$15,0)),ISNA(MATCH(E46,'122'!$C$3:$F$3,0))),"",INDEX('122'!$C$4:$F$15,MATCH(W46,'122'!$B$4:$B$15,0),MATCH(E46,'122'!$C$3:$F$3,0)))</f>
        <v>4</v>
      </c>
      <c r="G46" s="25">
        <f>IF($F46="","",INDEX('1k - 1. závod'!$A:$AB,$F46+5,INDEX('1k - Základní list'!$B:$B,MATCH($E46,'1k - Základní list'!$A:$A,0),1)))</f>
        <v>9490</v>
      </c>
      <c r="H46" s="145">
        <f>IF($F46="",IF(AA44&gt;0, POCET_DRUZSTEV, ""),INDEX('1k - 1. závod'!$A:$AB,$F46+5,INDEX('1k - Základní list'!$B:$B,MATCH($E46,'1k - Základní list'!$A:$A,0),1)+3))</f>
        <v>6</v>
      </c>
      <c r="I46" s="333"/>
      <c r="J46" s="333"/>
      <c r="K46" s="342"/>
      <c r="L46" s="78">
        <f>IF(M46="","",INDEX(Soupisky!$H:$H,MATCH(M46,Soupisky!$I:$I,0)))</f>
        <v>3063</v>
      </c>
      <c r="M46" s="200" t="str">
        <f t="shared" si="25"/>
        <v>Polovic Ladislav</v>
      </c>
      <c r="N46" s="203" t="s">
        <v>43</v>
      </c>
      <c r="O46" s="204">
        <f>IF(OR(ISNA(MATCH(W46,'122'!$B$19:$B$30,0)),ISNA(MATCH(N46,'122'!$C$18:$F$18,0))),"",INDEX('122'!$C$19:$F$30,MATCH(W46,'122'!$B$19:$B$30,0),MATCH(N46,'122'!$C$18:$F$18,0)))</f>
        <v>11</v>
      </c>
      <c r="P46" s="25">
        <f>IF($O46="","",INDEX('1k - 2. závod'!$A:$AB,$O46+5,INDEX('1k - Základní list'!$B:$B,MATCH($N46,'1k - Základní list'!$A:$A,0),1)))</f>
        <v>6040</v>
      </c>
      <c r="Q46" s="145">
        <f>IF($O46="",IF(AA44&gt;0, POCET_DRUZSTEV, ""), INDEX('1k - 2. závod'!$A:$AB,$O46+5,INDEX('1k - Základní list'!$B:$B,MATCH($N46,'1k - Základní list'!$A:$A,0),1)+3))</f>
        <v>2</v>
      </c>
      <c r="R46" s="312"/>
      <c r="S46" s="312"/>
      <c r="T46" s="306"/>
      <c r="U46" s="128" t="str">
        <f t="shared" si="26"/>
        <v>A4</v>
      </c>
      <c r="V46" s="128" t="str">
        <f t="shared" si="27"/>
        <v>D11</v>
      </c>
      <c r="W46" s="129" t="str">
        <f>IF(ISBLANK(B44),"",B44)</f>
        <v>MO ČRS Jindřichův Hradec AWAS DRENNAN</v>
      </c>
      <c r="X46" s="309"/>
      <c r="Y46" s="312"/>
      <c r="Z46" s="306"/>
      <c r="AA46" s="304"/>
      <c r="AB46" s="99"/>
      <c r="AC46" s="99"/>
      <c r="AD46" s="99"/>
      <c r="AE46" s="86"/>
      <c r="AF46" s="99"/>
      <c r="AG46" s="86"/>
      <c r="AH46" s="99"/>
      <c r="AI46" s="86"/>
      <c r="AJ46" s="99"/>
      <c r="AK46" s="86"/>
      <c r="AL46" s="99"/>
      <c r="AM46" s="86"/>
      <c r="AN46" s="99"/>
      <c r="AO46" s="86"/>
      <c r="AP46" s="99"/>
      <c r="AQ46" s="86"/>
      <c r="AR46" s="99"/>
      <c r="AS46" s="86"/>
      <c r="AT46" s="99"/>
      <c r="AU46" s="86"/>
      <c r="AV46" s="99"/>
      <c r="AW46" s="86"/>
      <c r="AX46" s="99"/>
      <c r="AY46" s="86"/>
      <c r="AZ46" s="99"/>
      <c r="BA46" s="86"/>
      <c r="BB46" s="99"/>
      <c r="BC46" s="86"/>
      <c r="BR46" s="94" t="str">
        <f t="shared" si="28"/>
        <v>A4</v>
      </c>
      <c r="BS46" s="94" t="str">
        <f t="shared" si="29"/>
        <v>D11</v>
      </c>
    </row>
    <row r="47" spans="1:71" s="94" customFormat="1" ht="25.5" customHeight="1" thickBot="1" x14ac:dyDescent="0.25">
      <c r="A47" s="337"/>
      <c r="B47" s="331"/>
      <c r="C47" s="79">
        <f>IF(D47="","",INDEX(Soupisky!$H:$H,MATCH(D47,Soupisky!$I:$I,0)))</f>
        <v>5514</v>
      </c>
      <c r="D47" s="205" t="s">
        <v>270</v>
      </c>
      <c r="E47" s="206" t="s">
        <v>42</v>
      </c>
      <c r="F47" s="207">
        <f>IF(OR(ISNA(MATCH(W47,'122'!$B$4:$B$15,0)),ISNA(MATCH(E47,'122'!$C$3:$F$3,0))),"",INDEX('122'!$C$4:$F$15,MATCH(W47,'122'!$B$4:$B$15,0),MATCH(E47,'122'!$C$3:$F$3,0)))</f>
        <v>8</v>
      </c>
      <c r="G47" s="26">
        <f>IF($F47="","",INDEX('1k - 1. závod'!$A:$AB,$F47+5,INDEX('1k - Základní list'!$B:$B,MATCH($E47,'1k - Základní list'!$A:$A,0),1)))</f>
        <v>8920</v>
      </c>
      <c r="H47" s="146">
        <f>IF($F47="",IF(AA44&gt;0, POCET_DRUZSTEV, ""),INDEX('1k - 1. závod'!$A:$AB,$F47+5,INDEX('1k - Základní list'!$B:$B,MATCH($E47,'1k - Základní list'!$A:$A,0),1)+3))</f>
        <v>6</v>
      </c>
      <c r="I47" s="334"/>
      <c r="J47" s="334"/>
      <c r="K47" s="343"/>
      <c r="L47" s="79">
        <f>IF(M47="","",INDEX(Soupisky!$H:$H,MATCH(M47,Soupisky!$I:$I,0)))</f>
        <v>5514</v>
      </c>
      <c r="M47" s="205" t="str">
        <f t="shared" si="25"/>
        <v>TOMEČEK Michal</v>
      </c>
      <c r="N47" s="206" t="s">
        <v>42</v>
      </c>
      <c r="O47" s="207">
        <f>IF(OR(ISNA(MATCH(W47,'122'!$B$19:$B$30,0)),ISNA(MATCH(N47,'122'!$C$18:$F$18,0))),"",INDEX('122'!$C$19:$F$30,MATCH(W47,'122'!$B$19:$B$30,0),MATCH(N47,'122'!$C$18:$F$18,0)))</f>
        <v>11</v>
      </c>
      <c r="P47" s="26">
        <f>IF($O47="","",INDEX('1k - 2. závod'!$A:$AB,$O47+5,INDEX('1k - Základní list'!$B:$B,MATCH($N47,'1k - Základní list'!$A:$A,0),1)))</f>
        <v>430</v>
      </c>
      <c r="Q47" s="146">
        <f>IF($O47="",IF(AA44&gt;0, POCET_DRUZSTEV, ""),INDEX('1k - 2. závod'!$A:$AB,$O47+5,INDEX('1k - Základní list'!$B:$B,MATCH($N47,'1k - Základní list'!$A:$A,0),1)+3))</f>
        <v>12</v>
      </c>
      <c r="R47" s="313"/>
      <c r="S47" s="313"/>
      <c r="T47" s="307"/>
      <c r="U47" s="130" t="str">
        <f t="shared" si="26"/>
        <v>C8</v>
      </c>
      <c r="V47" s="130" t="str">
        <f t="shared" si="27"/>
        <v>C11</v>
      </c>
      <c r="W47" s="131" t="str">
        <f>IF(ISBLANK(B44),"",B44)</f>
        <v>MO ČRS Jindřichův Hradec AWAS DRENNAN</v>
      </c>
      <c r="X47" s="310"/>
      <c r="Y47" s="313"/>
      <c r="Z47" s="307"/>
      <c r="AA47" s="304"/>
      <c r="AB47" s="99"/>
      <c r="AC47" s="99"/>
      <c r="AD47" s="99"/>
      <c r="AE47" s="86"/>
      <c r="AF47" s="99"/>
      <c r="AG47" s="86"/>
      <c r="AH47" s="99"/>
      <c r="AI47" s="86"/>
      <c r="AJ47" s="99"/>
      <c r="AK47" s="86"/>
      <c r="AL47" s="99"/>
      <c r="AM47" s="86"/>
      <c r="AN47" s="99"/>
      <c r="AO47" s="86"/>
      <c r="AP47" s="99"/>
      <c r="AQ47" s="86"/>
      <c r="AR47" s="99"/>
      <c r="AS47" s="86"/>
      <c r="AT47" s="99"/>
      <c r="AU47" s="86"/>
      <c r="AV47" s="99"/>
      <c r="AW47" s="86"/>
      <c r="AX47" s="99"/>
      <c r="AY47" s="86"/>
      <c r="AZ47" s="99"/>
      <c r="BA47" s="86"/>
      <c r="BB47" s="99"/>
      <c r="BC47" s="86"/>
      <c r="BR47" s="94" t="str">
        <f t="shared" si="28"/>
        <v>C8</v>
      </c>
      <c r="BS47" s="94" t="str">
        <f t="shared" si="29"/>
        <v>C11</v>
      </c>
    </row>
    <row r="48" spans="1:71" s="94" customFormat="1" ht="25.5" customHeight="1" x14ac:dyDescent="0.2">
      <c r="A48" s="338">
        <f>IF(INDEX('122'!$H$4:$H$15,MATCH(B48,'122'!$I$4:$I$15,0),)=0,"",INDEX('122'!$H$4:$H$15,MATCH(B48,'122'!$I$4:$I$15,0),))</f>
        <v>8</v>
      </c>
      <c r="B48" s="329" t="str">
        <f>Soupisky!$M14</f>
        <v>MO ČRS Mělník - Colmic</v>
      </c>
      <c r="C48" s="76">
        <f>IF(D48="","",INDEX(Soupisky!$H:$H,MATCH(D48,Soupisky!$I:$I,0)))</f>
        <v>72</v>
      </c>
      <c r="D48" s="208" t="s">
        <v>227</v>
      </c>
      <c r="E48" s="198" t="s">
        <v>42</v>
      </c>
      <c r="F48" s="199">
        <f>IF(OR(ISNA(MATCH(W48,'122'!$B$4:$B$15,0)),ISNA(MATCH(E48,'122'!$C$3:$F$3,0))),"",INDEX('122'!$C$4:$F$15,MATCH(W48,'122'!$B$4:$B$15,0),MATCH(E48,'122'!$C$3:$F$3,0)))</f>
        <v>12</v>
      </c>
      <c r="G48" s="24">
        <f>IF($F48="","",INDEX('1k - 1. závod'!$A:$AB,$F48+5,INDEX('1k - Základní list'!$B:$B,MATCH($E48,'1k - Základní list'!$A:$A,0),1)))</f>
        <v>7290</v>
      </c>
      <c r="H48" s="144">
        <f>IF($F48="",IF(AA48&gt;0, POCET_DRUZSTEV, ""),INDEX('1k - 1. závod'!$A:$AB,$F48+5,INDEX('1k - Základní list'!$B:$B,MATCH($E48,'1k - Základní list'!$A:$A,0),1)+3))</f>
        <v>10</v>
      </c>
      <c r="I48" s="332">
        <f>IF(F48="","",SUM(G48:G51))</f>
        <v>28050</v>
      </c>
      <c r="J48" s="332">
        <f>IF(AA48&gt;0, SUM(H48:H51), "")</f>
        <v>39</v>
      </c>
      <c r="K48" s="341">
        <f>IF(AA48&gt;0, RANK(J48,J:J,1), "")</f>
        <v>11</v>
      </c>
      <c r="L48" s="76">
        <f>IF(M48="","",INDEX(Soupisky!$H:$H,MATCH(M48,Soupisky!$I:$I,0)))</f>
        <v>72</v>
      </c>
      <c r="M48" s="208" t="str">
        <f t="shared" ref="M48:M55" si="30">IF(D48&lt;&gt;"",D48,"")</f>
        <v>Pergreffi Luca</v>
      </c>
      <c r="N48" s="198" t="s">
        <v>17</v>
      </c>
      <c r="O48" s="199">
        <f>IF(OR(ISNA(MATCH(W48,'122'!$B$19:$B$30,0)),ISNA(MATCH(N48,'122'!$C$18:$F$18,0))),"",INDEX('122'!$C$19:$F$30,MATCH(W48,'122'!$B$19:$B$30,0),MATCH(N48,'122'!$C$18:$F$18,0)))</f>
        <v>6</v>
      </c>
      <c r="P48" s="24">
        <f>IF($O48="","",INDEX('1k - 2. závod'!$A:$AB,$O48+5,INDEX('1k - Základní list'!$B:$B,MATCH($N48,'1k - Základní list'!$A:$A,0),1)))</f>
        <v>2510</v>
      </c>
      <c r="Q48" s="144">
        <f>IF($O48="",IF(AA48&gt;0, POCET_DRUZSTEV, ""),INDEX('1k - 2. závod'!$A:$AB,$O48+5,INDEX('1k - Základní list'!$B:$B,MATCH($N48,'1k - Základní list'!$A:$A,0),1)+3))</f>
        <v>5</v>
      </c>
      <c r="R48" s="311">
        <f>IF(O48="","",SUM(P48:P51))</f>
        <v>9260</v>
      </c>
      <c r="S48" s="311">
        <f>IF(AA48&gt;0, SUM(Q48:Q51), "")</f>
        <v>28</v>
      </c>
      <c r="T48" s="305">
        <f>IF(AA48&gt;0, RANK(S48,S:S,1), "")</f>
        <v>6</v>
      </c>
      <c r="U48" s="126" t="str">
        <f t="shared" ref="U48:U55" si="31">CONCATENATE(E48,F48)</f>
        <v>C12</v>
      </c>
      <c r="V48" s="126" t="str">
        <f t="shared" ref="V48:V55" si="32">CONCATENATE(N48,O48)</f>
        <v>A6</v>
      </c>
      <c r="W48" s="127" t="str">
        <f>IF(ISBLANK(B48),"",B48)</f>
        <v>MO ČRS Mělník - Colmic</v>
      </c>
      <c r="X48" s="308">
        <f>IF(O48="","",SUM(I48,R48))</f>
        <v>37310</v>
      </c>
      <c r="Y48" s="311">
        <f>IF(AA48&gt;0, SUM(S48,J48), "")</f>
        <v>67</v>
      </c>
      <c r="Z48" s="305">
        <f>IF(AA48&gt;0, RANK(Y48,Y:Y,1), "")</f>
        <v>11</v>
      </c>
      <c r="AA48" s="304">
        <f>IF(AND(D48="",D49="",D50="",D51=""), 0, 1)</f>
        <v>1</v>
      </c>
      <c r="AB48" s="95"/>
      <c r="AC48" s="95"/>
      <c r="AD48" s="95"/>
      <c r="AE48" s="96"/>
      <c r="AF48" s="95"/>
      <c r="AG48" s="96"/>
      <c r="AH48" s="95"/>
      <c r="AI48" s="96"/>
      <c r="AJ48" s="95"/>
      <c r="AK48" s="96"/>
      <c r="AL48" s="95"/>
      <c r="AM48" s="96"/>
      <c r="AN48" s="95"/>
      <c r="AO48" s="96"/>
      <c r="AP48" s="95"/>
      <c r="AQ48" s="96"/>
      <c r="AR48" s="95"/>
      <c r="AS48" s="96"/>
      <c r="AT48" s="95"/>
      <c r="AU48" s="96"/>
      <c r="AV48" s="95"/>
      <c r="AW48" s="96"/>
      <c r="AX48" s="95"/>
      <c r="AY48" s="96"/>
      <c r="AZ48" s="95"/>
      <c r="BA48" s="96"/>
      <c r="BB48" s="95"/>
      <c r="BC48" s="96"/>
      <c r="BR48" s="94" t="str">
        <f t="shared" ref="BR48:BR55" si="33">CONCATENATE(E48,F48)</f>
        <v>C12</v>
      </c>
      <c r="BS48" s="94" t="str">
        <f t="shared" ref="BS48:BS55" si="34">CONCATENATE(N48,O48)</f>
        <v>A6</v>
      </c>
    </row>
    <row r="49" spans="1:71" s="94" customFormat="1" ht="25.5" customHeight="1" x14ac:dyDescent="0.2">
      <c r="A49" s="339"/>
      <c r="B49" s="330"/>
      <c r="C49" s="77">
        <f>IF(D49="","",INDEX(Soupisky!$H:$H,MATCH(D49,Soupisky!$I:$I,0)))</f>
        <v>1507</v>
      </c>
      <c r="D49" s="200" t="s">
        <v>224</v>
      </c>
      <c r="E49" s="201" t="s">
        <v>41</v>
      </c>
      <c r="F49" s="202">
        <f>IF(OR(ISNA(MATCH(W49,'122'!$B$4:$B$15,0)),ISNA(MATCH(E49,'122'!$C$3:$F$3,0))),"",INDEX('122'!$C$4:$F$15,MATCH(W49,'122'!$B$4:$B$15,0),MATCH(E49,'122'!$C$3:$F$3,0)))</f>
        <v>12</v>
      </c>
      <c r="G49" s="25">
        <f>IF($F49="","",INDEX('1k - 1. závod'!$A:$AB,$F49+5,INDEX('1k - Základní list'!$B:$B,MATCH($E49,'1k - Základní list'!$A:$A,0),1)))</f>
        <v>9760</v>
      </c>
      <c r="H49" s="145">
        <f>IF($F49="",IF(AA48&gt;0, POCET_DRUZSTEV, ""),INDEX('1k - 1. závod'!$A:$AB,$F49+5,INDEX('1k - Základní list'!$B:$B,MATCH($E49,'1k - Základní list'!$A:$A,0),1)+3))</f>
        <v>8</v>
      </c>
      <c r="I49" s="333"/>
      <c r="J49" s="333"/>
      <c r="K49" s="342"/>
      <c r="L49" s="77">
        <f>IF(M49="","",INDEX(Soupisky!$H:$H,MATCH(M49,Soupisky!$I:$I,0)))</f>
        <v>1507</v>
      </c>
      <c r="M49" s="200" t="str">
        <f t="shared" si="30"/>
        <v>Šimůnek Karel</v>
      </c>
      <c r="N49" s="201" t="s">
        <v>43</v>
      </c>
      <c r="O49" s="202">
        <f>IF(OR(ISNA(MATCH(W49,'122'!$B$19:$B$30,0)),ISNA(MATCH(N49,'122'!$C$18:$F$18,0))),"",INDEX('122'!$C$19:$F$30,MATCH(W49,'122'!$B$19:$B$30,0),MATCH(N49,'122'!$C$18:$F$18,0)))</f>
        <v>10</v>
      </c>
      <c r="P49" s="25">
        <f>IF($O49="","",INDEX('1k - 2. závod'!$A:$AB,$O49+5,INDEX('1k - Základní list'!$B:$B,MATCH($N49,'1k - Základní list'!$A:$A,0),1)))</f>
        <v>3420</v>
      </c>
      <c r="Q49" s="145">
        <f>IF($O49="",IF(AA48&gt;0, POCET_DRUZSTEV, ""),INDEX('1k - 2. závod'!$A:$AB,$O49+5,INDEX('1k - Základní list'!$B:$B,MATCH($N49,'1k - Základní list'!$A:$A,0),1)+3))</f>
        <v>6</v>
      </c>
      <c r="R49" s="312"/>
      <c r="S49" s="312"/>
      <c r="T49" s="306"/>
      <c r="U49" s="128" t="str">
        <f t="shared" si="31"/>
        <v>B12</v>
      </c>
      <c r="V49" s="128" t="str">
        <f t="shared" si="32"/>
        <v>D10</v>
      </c>
      <c r="W49" s="129" t="str">
        <f>IF(ISBLANK(B48),"",B48)</f>
        <v>MO ČRS Mělník - Colmic</v>
      </c>
      <c r="X49" s="309"/>
      <c r="Y49" s="312"/>
      <c r="Z49" s="306"/>
      <c r="AA49" s="304"/>
      <c r="AB49" s="95"/>
      <c r="AC49" s="95"/>
      <c r="AD49" s="95"/>
      <c r="AE49" s="96"/>
      <c r="AF49" s="95"/>
      <c r="AG49" s="96"/>
      <c r="AH49" s="95"/>
      <c r="AI49" s="96"/>
      <c r="AJ49" s="95"/>
      <c r="AK49" s="96"/>
      <c r="AL49" s="95"/>
      <c r="AM49" s="96"/>
      <c r="AN49" s="95"/>
      <c r="AO49" s="96"/>
      <c r="AP49" s="95"/>
      <c r="AQ49" s="96"/>
      <c r="AR49" s="95"/>
      <c r="AS49" s="96"/>
      <c r="AT49" s="95"/>
      <c r="AU49" s="96"/>
      <c r="AV49" s="95"/>
      <c r="AW49" s="96"/>
      <c r="AX49" s="95"/>
      <c r="AY49" s="96"/>
      <c r="AZ49" s="95"/>
      <c r="BA49" s="96"/>
      <c r="BB49" s="95"/>
      <c r="BC49" s="96"/>
      <c r="BR49" s="94" t="str">
        <f t="shared" si="33"/>
        <v>B12</v>
      </c>
      <c r="BS49" s="94" t="str">
        <f t="shared" si="34"/>
        <v>D10</v>
      </c>
    </row>
    <row r="50" spans="1:71" s="94" customFormat="1" ht="25.5" customHeight="1" x14ac:dyDescent="0.2">
      <c r="A50" s="339"/>
      <c r="B50" s="330"/>
      <c r="C50" s="78">
        <f>IF(D50="","",INDEX(Soupisky!$H:$H,MATCH(D50,Soupisky!$I:$I,0)))</f>
        <v>1929</v>
      </c>
      <c r="D50" s="200" t="s">
        <v>225</v>
      </c>
      <c r="E50" s="203" t="s">
        <v>43</v>
      </c>
      <c r="F50" s="204">
        <f>IF(OR(ISNA(MATCH(W50,'122'!$B$4:$B$15,0)),ISNA(MATCH(E50,'122'!$C$3:$F$3,0))),"",INDEX('122'!$C$4:$F$15,MATCH(W50,'122'!$B$4:$B$15,0),MATCH(E50,'122'!$C$3:$F$3,0)))</f>
        <v>12</v>
      </c>
      <c r="G50" s="25">
        <f>IF($F50="","",INDEX('1k - 1. závod'!$A:$AB,$F50+5,INDEX('1k - Základní list'!$B:$B,MATCH($E50,'1k - Základní list'!$A:$A,0),1)))</f>
        <v>7500</v>
      </c>
      <c r="H50" s="145">
        <f>IF($F50="",IF(AA48&gt;0, POCET_DRUZSTEV, ""),INDEX('1k - 1. závod'!$A:$AB,$F50+5,INDEX('1k - Základní list'!$B:$B,MATCH($E50,'1k - Základní list'!$A:$A,0),1)+3))</f>
        <v>9</v>
      </c>
      <c r="I50" s="333"/>
      <c r="J50" s="333"/>
      <c r="K50" s="342"/>
      <c r="L50" s="78">
        <f>IF(M50="","",INDEX(Soupisky!$H:$H,MATCH(M50,Soupisky!$I:$I,0)))</f>
        <v>1929</v>
      </c>
      <c r="M50" s="200" t="str">
        <f t="shared" si="30"/>
        <v>Zahrádková Klára</v>
      </c>
      <c r="N50" s="203" t="s">
        <v>41</v>
      </c>
      <c r="O50" s="204">
        <f>IF(OR(ISNA(MATCH(W50,'122'!$B$19:$B$30,0)),ISNA(MATCH(N50,'122'!$C$18:$F$18,0))),"",INDEX('122'!$C$19:$F$30,MATCH(W50,'122'!$B$19:$B$30,0),MATCH(N50,'122'!$C$18:$F$18,0)))</f>
        <v>10</v>
      </c>
      <c r="P50" s="25">
        <f>IF($O50="","",INDEX('1k - 2. závod'!$A:$AB,$O50+5,INDEX('1k - Základní list'!$B:$B,MATCH($N50,'1k - Základní list'!$A:$A,0),1)))</f>
        <v>600</v>
      </c>
      <c r="Q50" s="145">
        <f>IF($O50="",IF(AA48&gt;0, POCET_DRUZSTEV, ""), INDEX('1k - 2. závod'!$A:$AB,$O50+5,INDEX('1k - Základní list'!$B:$B,MATCH($N50,'1k - Základní list'!$A:$A,0),1)+3))</f>
        <v>12</v>
      </c>
      <c r="R50" s="312"/>
      <c r="S50" s="312"/>
      <c r="T50" s="306"/>
      <c r="U50" s="128" t="str">
        <f t="shared" si="31"/>
        <v>D12</v>
      </c>
      <c r="V50" s="128" t="str">
        <f t="shared" si="32"/>
        <v>B10</v>
      </c>
      <c r="W50" s="129" t="str">
        <f>IF(ISBLANK(B48),"",B48)</f>
        <v>MO ČRS Mělník - Colmic</v>
      </c>
      <c r="X50" s="309"/>
      <c r="Y50" s="312"/>
      <c r="Z50" s="306"/>
      <c r="AA50" s="304"/>
      <c r="AB50" s="95"/>
      <c r="AC50" s="95"/>
      <c r="AD50" s="95"/>
      <c r="AE50" s="96"/>
      <c r="AF50" s="95"/>
      <c r="AG50" s="96"/>
      <c r="AH50" s="95"/>
      <c r="AI50" s="96"/>
      <c r="AJ50" s="95"/>
      <c r="AK50" s="96"/>
      <c r="AL50" s="95"/>
      <c r="AM50" s="96"/>
      <c r="AN50" s="95"/>
      <c r="AO50" s="96"/>
      <c r="AP50" s="95"/>
      <c r="AQ50" s="96"/>
      <c r="AR50" s="95"/>
      <c r="AS50" s="96"/>
      <c r="AT50" s="95"/>
      <c r="AU50" s="96"/>
      <c r="AV50" s="95"/>
      <c r="AW50" s="96"/>
      <c r="AX50" s="95"/>
      <c r="AY50" s="96"/>
      <c r="AZ50" s="95"/>
      <c r="BA50" s="96"/>
      <c r="BB50" s="95"/>
      <c r="BC50" s="96"/>
      <c r="BR50" s="94" t="str">
        <f t="shared" si="33"/>
        <v>D12</v>
      </c>
      <c r="BS50" s="94" t="str">
        <f t="shared" si="34"/>
        <v>B10</v>
      </c>
    </row>
    <row r="51" spans="1:71" s="94" customFormat="1" ht="25.5" customHeight="1" thickBot="1" x14ac:dyDescent="0.25">
      <c r="A51" s="340"/>
      <c r="B51" s="331"/>
      <c r="C51" s="79">
        <f>IF(D51="","",INDEX(Soupisky!$H:$H,MATCH(D51,Soupisky!$I:$I,0)))</f>
        <v>2954</v>
      </c>
      <c r="D51" s="205" t="s">
        <v>228</v>
      </c>
      <c r="E51" s="206" t="s">
        <v>17</v>
      </c>
      <c r="F51" s="207">
        <f>IF(OR(ISNA(MATCH(W51,'122'!$B$4:$B$15,0)),ISNA(MATCH(E51,'122'!$C$3:$F$3,0))),"",INDEX('122'!$C$4:$F$15,MATCH(W51,'122'!$B$4:$B$15,0),MATCH(E51,'122'!$C$3:$F$3,0)))</f>
        <v>8</v>
      </c>
      <c r="G51" s="26">
        <f>IF($F51="","",INDEX('1k - 1. závod'!$A:$AB,$F51+5,INDEX('1k - Základní list'!$B:$B,MATCH($E51,'1k - Základní list'!$A:$A,0),1)))</f>
        <v>3500</v>
      </c>
      <c r="H51" s="146">
        <f>IF($F51="",IF(AA48&gt;0, POCET_DRUZSTEV, ""),INDEX('1k - 1. závod'!$A:$AB,$F51+5,INDEX('1k - Základní list'!$B:$B,MATCH($E51,'1k - Základní list'!$A:$A,0),1)+3))</f>
        <v>12</v>
      </c>
      <c r="I51" s="334"/>
      <c r="J51" s="334"/>
      <c r="K51" s="343"/>
      <c r="L51" s="79">
        <f>IF(M51="","",INDEX(Soupisky!$H:$H,MATCH(M51,Soupisky!$I:$I,0)))</f>
        <v>2954</v>
      </c>
      <c r="M51" s="205" t="str">
        <f t="shared" si="30"/>
        <v>Polívka Zdeněk</v>
      </c>
      <c r="N51" s="206" t="s">
        <v>42</v>
      </c>
      <c r="O51" s="207">
        <f>IF(OR(ISNA(MATCH(W51,'122'!$B$19:$B$30,0)),ISNA(MATCH(N51,'122'!$C$18:$F$18,0))),"",INDEX('122'!$C$19:$F$30,MATCH(W51,'122'!$B$19:$B$30,0),MATCH(N51,'122'!$C$18:$F$18,0)))</f>
        <v>10</v>
      </c>
      <c r="P51" s="26">
        <f>IF($O51="","",INDEX('1k - 2. závod'!$A:$AB,$O51+5,INDEX('1k - Základní list'!$B:$B,MATCH($N51,'1k - Základní list'!$A:$A,0),1)))</f>
        <v>2730</v>
      </c>
      <c r="Q51" s="146">
        <f>IF($O51="",IF(AA48&gt;0, POCET_DRUZSTEV, ""),INDEX('1k - 2. závod'!$A:$AB,$O51+5,INDEX('1k - Základní list'!$B:$B,MATCH($N51,'1k - Základní list'!$A:$A,0),1)+3))</f>
        <v>5</v>
      </c>
      <c r="R51" s="313"/>
      <c r="S51" s="313"/>
      <c r="T51" s="307"/>
      <c r="U51" s="130" t="str">
        <f t="shared" si="31"/>
        <v>A8</v>
      </c>
      <c r="V51" s="130" t="str">
        <f t="shared" si="32"/>
        <v>C10</v>
      </c>
      <c r="W51" s="131" t="str">
        <f>IF(ISBLANK(B48),"",B48)</f>
        <v>MO ČRS Mělník - Colmic</v>
      </c>
      <c r="X51" s="310"/>
      <c r="Y51" s="313"/>
      <c r="Z51" s="307"/>
      <c r="AA51" s="304"/>
      <c r="AB51" s="95"/>
      <c r="AC51" s="95"/>
      <c r="AD51" s="95"/>
      <c r="AE51" s="96"/>
      <c r="AF51" s="95"/>
      <c r="AG51" s="96"/>
      <c r="AH51" s="95"/>
      <c r="AI51" s="96"/>
      <c r="AJ51" s="95"/>
      <c r="AK51" s="96"/>
      <c r="AL51" s="95"/>
      <c r="AM51" s="96"/>
      <c r="AN51" s="95"/>
      <c r="AO51" s="96"/>
      <c r="AP51" s="95"/>
      <c r="AQ51" s="96"/>
      <c r="AR51" s="95"/>
      <c r="AS51" s="96"/>
      <c r="AT51" s="95"/>
      <c r="AU51" s="96"/>
      <c r="AV51" s="95"/>
      <c r="AW51" s="96"/>
      <c r="AX51" s="95"/>
      <c r="AY51" s="96"/>
      <c r="AZ51" s="95"/>
      <c r="BA51" s="96"/>
      <c r="BB51" s="95"/>
      <c r="BC51" s="96"/>
      <c r="BR51" s="94" t="str">
        <f t="shared" si="33"/>
        <v>A8</v>
      </c>
      <c r="BS51" s="94" t="str">
        <f t="shared" si="34"/>
        <v>C10</v>
      </c>
    </row>
    <row r="52" spans="1:71" s="94" customFormat="1" ht="25.5" customHeight="1" x14ac:dyDescent="0.2">
      <c r="A52" s="338">
        <f>IF(INDEX('122'!$H$4:$H$15,MATCH(B52,'122'!$I$4:$I$15,0),)=0,"",INDEX('122'!$H$4:$H$15,MATCH(B52,'122'!$I$4:$I$15,0),))</f>
        <v>7</v>
      </c>
      <c r="B52" s="329" t="str">
        <f>Soupisky!$M15</f>
        <v>MO MRS Třebíč - SENSAS</v>
      </c>
      <c r="C52" s="76">
        <f>IF(D52="","",INDEX(Soupisky!$H:$H,MATCH(D52,Soupisky!$I:$I,0)))</f>
        <v>88</v>
      </c>
      <c r="D52" s="208" t="s">
        <v>229</v>
      </c>
      <c r="E52" s="198" t="s">
        <v>43</v>
      </c>
      <c r="F52" s="199">
        <f>IF(OR(ISNA(MATCH(W52,'122'!$B$4:$B$15,0)),ISNA(MATCH(E52,'122'!$C$3:$F$3,0))),"",INDEX('122'!$C$4:$F$15,MATCH(W52,'122'!$B$4:$B$15,0),MATCH(E52,'122'!$C$3:$F$3,0)))</f>
        <v>1</v>
      </c>
      <c r="G52" s="24">
        <f>IF($F52="","",INDEX('1k - 1. závod'!$A:$AB,$F52+5,INDEX('1k - Základní list'!$B:$B,MATCH($E52,'1k - Základní list'!$A:$A,0),1)))</f>
        <v>6050</v>
      </c>
      <c r="H52" s="144">
        <f>IF($F52="",IF(AA52&gt;0, POCET_DRUZSTEV, ""),INDEX('1k - 1. závod'!$A:$AB,$F52+5,INDEX('1k - Základní list'!$B:$B,MATCH($E52,'1k - Základní list'!$A:$A,0),1)+3))</f>
        <v>12</v>
      </c>
      <c r="I52" s="332">
        <f>IF(F52="","",SUM(G52:G55))</f>
        <v>26790</v>
      </c>
      <c r="J52" s="332">
        <f>IF(AA52&gt;0, SUM(H52:H55), "")</f>
        <v>41</v>
      </c>
      <c r="K52" s="341">
        <f>IF(AA52&gt;0, RANK(J52,J:J,1), "")</f>
        <v>12</v>
      </c>
      <c r="L52" s="76">
        <f>IF(M52="","",INDEX(Soupisky!$H:$H,MATCH(M52,Soupisky!$I:$I,0)))</f>
        <v>88</v>
      </c>
      <c r="M52" s="208" t="str">
        <f t="shared" si="30"/>
        <v>Kosmák Josef</v>
      </c>
      <c r="N52" s="198" t="s">
        <v>42</v>
      </c>
      <c r="O52" s="199">
        <f>IF(OR(ISNA(MATCH(W52,'122'!$B$19:$B$30,0)),ISNA(MATCH(N52,'122'!$C$18:$F$18,0))),"",INDEX('122'!$C$19:$F$30,MATCH(W52,'122'!$B$19:$B$30,0),MATCH(N52,'122'!$C$18:$F$18,0)))</f>
        <v>8</v>
      </c>
      <c r="P52" s="24">
        <f>IF($O52="","",INDEX('1k - 2. závod'!$A:$AB,$O52+5,INDEX('1k - Základní list'!$B:$B,MATCH($N52,'1k - Základní list'!$A:$A,0),1)))</f>
        <v>1660</v>
      </c>
      <c r="Q52" s="144">
        <f>IF($O52="",IF(AA52&gt;0, POCET_DRUZSTEV, ""),INDEX('1k - 2. závod'!$A:$AB,$O52+5,INDEX('1k - Základní list'!$B:$B,MATCH($N52,'1k - Základní list'!$A:$A,0),1)+3))</f>
        <v>11</v>
      </c>
      <c r="R52" s="311">
        <f>IF(O52="","",SUM(P52:P55))</f>
        <v>5290</v>
      </c>
      <c r="S52" s="311">
        <f>IF(AA52&gt;0, SUM(Q52:Q55), "")</f>
        <v>41.5</v>
      </c>
      <c r="T52" s="305">
        <f>IF(AA52&gt;0, RANK(S52,S:S,1), "")</f>
        <v>12</v>
      </c>
      <c r="U52" s="126" t="str">
        <f t="shared" si="31"/>
        <v>D1</v>
      </c>
      <c r="V52" s="126" t="str">
        <f t="shared" si="32"/>
        <v>C8</v>
      </c>
      <c r="W52" s="127" t="str">
        <f>IF(ISBLANK(B52),"",B52)</f>
        <v>MO MRS Třebíč - SENSAS</v>
      </c>
      <c r="X52" s="308">
        <f>IF(O52="","",SUM(I52,R52))</f>
        <v>32080</v>
      </c>
      <c r="Y52" s="311">
        <f>IF(AA52&gt;0, SUM(S52,J52), "")</f>
        <v>82.5</v>
      </c>
      <c r="Z52" s="305">
        <f>IF(AA52&gt;0, RANK(Y52,Y:Y,1), "")</f>
        <v>12</v>
      </c>
      <c r="AA52" s="304">
        <f>IF(AND(D52="",D53="",D54="",D55=""), 0, 1)</f>
        <v>1</v>
      </c>
      <c r="AB52" s="99"/>
      <c r="AC52" s="99"/>
      <c r="AD52" s="99"/>
      <c r="AE52" s="86"/>
      <c r="AF52" s="99"/>
      <c r="AG52" s="86"/>
      <c r="AH52" s="99"/>
      <c r="AI52" s="86"/>
      <c r="AJ52" s="99"/>
      <c r="AK52" s="86"/>
      <c r="AL52" s="99"/>
      <c r="AM52" s="86"/>
      <c r="AN52" s="99"/>
      <c r="AO52" s="86"/>
      <c r="AP52" s="99"/>
      <c r="AQ52" s="86"/>
      <c r="AR52" s="99"/>
      <c r="AS52" s="86"/>
      <c r="AT52" s="99"/>
      <c r="AU52" s="86"/>
      <c r="AV52" s="99"/>
      <c r="AW52" s="86"/>
      <c r="AX52" s="99"/>
      <c r="AY52" s="86"/>
      <c r="AZ52" s="99"/>
      <c r="BA52" s="86"/>
      <c r="BB52" s="99"/>
      <c r="BC52" s="86"/>
      <c r="BR52" s="94" t="str">
        <f t="shared" si="33"/>
        <v>D1</v>
      </c>
      <c r="BS52" s="94" t="str">
        <f t="shared" si="34"/>
        <v>C8</v>
      </c>
    </row>
    <row r="53" spans="1:71" s="94" customFormat="1" ht="25.5" customHeight="1" x14ac:dyDescent="0.2">
      <c r="A53" s="339"/>
      <c r="B53" s="330"/>
      <c r="C53" s="77">
        <f>IF(D53="","",INDEX(Soupisky!$H:$H,MATCH(D53,Soupisky!$I:$I,0)))</f>
        <v>93</v>
      </c>
      <c r="D53" s="200" t="s">
        <v>230</v>
      </c>
      <c r="E53" s="201" t="s">
        <v>17</v>
      </c>
      <c r="F53" s="202">
        <f>IF(OR(ISNA(MATCH(W53,'122'!$B$4:$B$15,0)),ISNA(MATCH(E53,'122'!$C$3:$F$3,0))),"",INDEX('122'!$C$4:$F$15,MATCH(W53,'122'!$B$4:$B$15,0),MATCH(E53,'122'!$C$3:$F$3,0)))</f>
        <v>9</v>
      </c>
      <c r="G53" s="25">
        <f>IF($F53="","",INDEX('1k - 1. závod'!$A:$AB,$F53+5,INDEX('1k - Základní list'!$B:$B,MATCH($E53,'1k - Základní list'!$A:$A,0),1)))</f>
        <v>5160</v>
      </c>
      <c r="H53" s="145">
        <f>IF($F53="",IF(AA52&gt;0, POCET_DRUZSTEV, ""),INDEX('1k - 1. závod'!$A:$AB,$F53+5,INDEX('1k - Základní list'!$B:$B,MATCH($E53,'1k - Základní list'!$A:$A,0),1)+3))</f>
        <v>10</v>
      </c>
      <c r="I53" s="333"/>
      <c r="J53" s="333"/>
      <c r="K53" s="342"/>
      <c r="L53" s="77">
        <f>IF(M53="","",INDEX(Soupisky!$H:$H,MATCH(M53,Soupisky!$I:$I,0)))</f>
        <v>93</v>
      </c>
      <c r="M53" s="200" t="str">
        <f t="shared" si="30"/>
        <v>Koukal Michal</v>
      </c>
      <c r="N53" s="201" t="s">
        <v>41</v>
      </c>
      <c r="O53" s="202">
        <f>IF(OR(ISNA(MATCH(W53,'122'!$B$19:$B$30,0)),ISNA(MATCH(N53,'122'!$C$18:$F$18,0))),"",INDEX('122'!$C$19:$F$30,MATCH(W53,'122'!$B$19:$B$30,0),MATCH(N53,'122'!$C$18:$F$18,0)))</f>
        <v>8</v>
      </c>
      <c r="P53" s="25">
        <f>IF($O53="","",INDEX('1k - 2. závod'!$A:$AB,$O53+5,INDEX('1k - Základní list'!$B:$B,MATCH($N53,'1k - Základní list'!$A:$A,0),1)))</f>
        <v>1760</v>
      </c>
      <c r="Q53" s="145">
        <f>IF($O53="",IF(AA52&gt;0, POCET_DRUZSTEV, ""),INDEX('1k - 2. závod'!$A:$AB,$O53+5,INDEX('1k - Základní list'!$B:$B,MATCH($N53,'1k - Základní list'!$A:$A,0),1)+3))</f>
        <v>11</v>
      </c>
      <c r="R53" s="312"/>
      <c r="S53" s="312"/>
      <c r="T53" s="306"/>
      <c r="U53" s="128" t="str">
        <f t="shared" si="31"/>
        <v>A9</v>
      </c>
      <c r="V53" s="128" t="str">
        <f t="shared" si="32"/>
        <v>B8</v>
      </c>
      <c r="W53" s="129" t="str">
        <f>IF(ISBLANK(B52),"",B52)</f>
        <v>MO MRS Třebíč - SENSAS</v>
      </c>
      <c r="X53" s="309"/>
      <c r="Y53" s="312"/>
      <c r="Z53" s="306"/>
      <c r="AA53" s="304"/>
      <c r="AB53" s="99"/>
      <c r="AC53" s="99"/>
      <c r="AD53" s="99"/>
      <c r="AE53" s="86"/>
      <c r="AF53" s="99"/>
      <c r="AG53" s="86"/>
      <c r="AH53" s="99"/>
      <c r="AI53" s="86"/>
      <c r="AJ53" s="99"/>
      <c r="AK53" s="86"/>
      <c r="AL53" s="99"/>
      <c r="AM53" s="86"/>
      <c r="AN53" s="99"/>
      <c r="AO53" s="86"/>
      <c r="AP53" s="99"/>
      <c r="AQ53" s="86"/>
      <c r="AR53" s="99"/>
      <c r="AS53" s="86"/>
      <c r="AT53" s="99"/>
      <c r="AU53" s="86"/>
      <c r="AV53" s="99"/>
      <c r="AW53" s="86"/>
      <c r="AX53" s="99"/>
      <c r="AY53" s="86"/>
      <c r="AZ53" s="99"/>
      <c r="BA53" s="86"/>
      <c r="BB53" s="99"/>
      <c r="BC53" s="86"/>
      <c r="BR53" s="94" t="str">
        <f t="shared" si="33"/>
        <v>A9</v>
      </c>
      <c r="BS53" s="94" t="str">
        <f t="shared" si="34"/>
        <v>B8</v>
      </c>
    </row>
    <row r="54" spans="1:71" s="94" customFormat="1" ht="25.5" customHeight="1" x14ac:dyDescent="0.2">
      <c r="A54" s="339"/>
      <c r="B54" s="330"/>
      <c r="C54" s="78">
        <f>IF(D54="","",INDEX(Soupisky!$H:$H,MATCH(D54,Soupisky!$I:$I,0)))</f>
        <v>1331</v>
      </c>
      <c r="D54" s="200" t="s">
        <v>231</v>
      </c>
      <c r="E54" s="203" t="s">
        <v>41</v>
      </c>
      <c r="F54" s="204">
        <f>IF(OR(ISNA(MATCH(W54,'122'!$B$4:$B$15,0)),ISNA(MATCH(E54,'122'!$C$3:$F$3,0))),"",INDEX('122'!$C$4:$F$15,MATCH(W54,'122'!$B$4:$B$15,0),MATCH(E54,'122'!$C$3:$F$3,0)))</f>
        <v>1</v>
      </c>
      <c r="G54" s="25">
        <f>IF($F54="","",INDEX('1k - 1. závod'!$A:$AB,$F54+5,INDEX('1k - Základní list'!$B:$B,MATCH($E54,'1k - Základní list'!$A:$A,0),1)))</f>
        <v>6770</v>
      </c>
      <c r="H54" s="145">
        <f>IF($F54="",IF(AA52&gt;0, POCET_DRUZSTEV, ""),INDEX('1k - 1. závod'!$A:$AB,$F54+5,INDEX('1k - Základní list'!$B:$B,MATCH($E54,'1k - Základní list'!$A:$A,0),1)+3))</f>
        <v>12</v>
      </c>
      <c r="I54" s="333"/>
      <c r="J54" s="333"/>
      <c r="K54" s="342"/>
      <c r="L54" s="78">
        <f>IF(M54="","",INDEX(Soupisky!$H:$H,MATCH(M54,Soupisky!$I:$I,0)))</f>
        <v>1331</v>
      </c>
      <c r="M54" s="200" t="str">
        <f t="shared" si="30"/>
        <v>Valda Martin</v>
      </c>
      <c r="N54" s="203" t="s">
        <v>17</v>
      </c>
      <c r="O54" s="204">
        <f>IF(OR(ISNA(MATCH(W54,'122'!$B$19:$B$30,0)),ISNA(MATCH(N54,'122'!$C$18:$F$18,0))),"",INDEX('122'!$C$19:$F$30,MATCH(W54,'122'!$B$19:$B$30,0),MATCH(N54,'122'!$C$18:$F$18,0)))</f>
        <v>4</v>
      </c>
      <c r="P54" s="25">
        <f>IF($O54="","",INDEX('1k - 2. závod'!$A:$AB,$O54+5,INDEX('1k - Základní list'!$B:$B,MATCH($N54,'1k - Základní list'!$A:$A,0),1)))</f>
        <v>840</v>
      </c>
      <c r="Q54" s="145">
        <f>IF($O54="",IF(AA52&gt;0, POCET_DRUZSTEV, ""), INDEX('1k - 2. závod'!$A:$AB,$O54+5,INDEX('1k - Základní list'!$B:$B,MATCH($N54,'1k - Základní list'!$A:$A,0),1)+3))</f>
        <v>9</v>
      </c>
      <c r="R54" s="312"/>
      <c r="S54" s="312"/>
      <c r="T54" s="306"/>
      <c r="U54" s="128" t="str">
        <f t="shared" si="31"/>
        <v>B1</v>
      </c>
      <c r="V54" s="128" t="str">
        <f t="shared" si="32"/>
        <v>A4</v>
      </c>
      <c r="W54" s="129" t="str">
        <f>IF(ISBLANK(B52),"",B52)</f>
        <v>MO MRS Třebíč - SENSAS</v>
      </c>
      <c r="X54" s="309"/>
      <c r="Y54" s="312"/>
      <c r="Z54" s="306"/>
      <c r="AA54" s="304"/>
      <c r="AB54" s="99"/>
      <c r="AC54" s="99"/>
      <c r="AD54" s="99"/>
      <c r="AE54" s="86"/>
      <c r="AF54" s="99"/>
      <c r="AG54" s="86"/>
      <c r="AH54" s="99"/>
      <c r="AI54" s="86"/>
      <c r="AJ54" s="99"/>
      <c r="AK54" s="86"/>
      <c r="AL54" s="99"/>
      <c r="AM54" s="86"/>
      <c r="AN54" s="99"/>
      <c r="AO54" s="86"/>
      <c r="AP54" s="99"/>
      <c r="AQ54" s="86"/>
      <c r="AR54" s="99"/>
      <c r="AS54" s="86"/>
      <c r="AT54" s="99"/>
      <c r="AU54" s="86"/>
      <c r="AV54" s="99"/>
      <c r="AW54" s="86"/>
      <c r="AX54" s="99"/>
      <c r="AY54" s="86"/>
      <c r="AZ54" s="99"/>
      <c r="BA54" s="86"/>
      <c r="BB54" s="99"/>
      <c r="BC54" s="86"/>
      <c r="BR54" s="94" t="str">
        <f t="shared" si="33"/>
        <v>B1</v>
      </c>
      <c r="BS54" s="94" t="str">
        <f t="shared" si="34"/>
        <v>A4</v>
      </c>
    </row>
    <row r="55" spans="1:71" s="94" customFormat="1" ht="25.5" customHeight="1" thickBot="1" x14ac:dyDescent="0.25">
      <c r="A55" s="340"/>
      <c r="B55" s="331"/>
      <c r="C55" s="79">
        <f>IF(D55="","",INDEX(Soupisky!$H:$H,MATCH(D55,Soupisky!$I:$I,0)))</f>
        <v>3</v>
      </c>
      <c r="D55" s="205" t="s">
        <v>232</v>
      </c>
      <c r="E55" s="206" t="s">
        <v>42</v>
      </c>
      <c r="F55" s="207">
        <f>IF(OR(ISNA(MATCH(W55,'122'!$B$4:$B$15,0)),ISNA(MATCH(E55,'122'!$C$3:$F$3,0))),"",INDEX('122'!$C$4:$F$15,MATCH(W55,'122'!$B$4:$B$15,0),MATCH(E55,'122'!$C$3:$F$3,0)))</f>
        <v>1</v>
      </c>
      <c r="G55" s="26">
        <f>IF($F55="","",INDEX('1k - 1. závod'!$A:$AB,$F55+5,INDEX('1k - Základní list'!$B:$B,MATCH($E55,'1k - Základní list'!$A:$A,0),1)))</f>
        <v>8810</v>
      </c>
      <c r="H55" s="146">
        <f>IF($F55="",IF(AA52&gt;0, POCET_DRUZSTEV, ""),INDEX('1k - 1. závod'!$A:$AB,$F55+5,INDEX('1k - Základní list'!$B:$B,MATCH($E55,'1k - Základní list'!$A:$A,0),1)+3))</f>
        <v>7</v>
      </c>
      <c r="I55" s="334"/>
      <c r="J55" s="334"/>
      <c r="K55" s="343"/>
      <c r="L55" s="79">
        <f>IF(M55="","",INDEX(Soupisky!$H:$H,MATCH(M55,Soupisky!$I:$I,0)))</f>
        <v>3</v>
      </c>
      <c r="M55" s="205" t="str">
        <f t="shared" si="30"/>
        <v>Ing. Žigo Ladislav</v>
      </c>
      <c r="N55" s="206" t="s">
        <v>43</v>
      </c>
      <c r="O55" s="207">
        <f>IF(OR(ISNA(MATCH(W55,'122'!$B$19:$B$30,0)),ISNA(MATCH(N55,'122'!$C$18:$F$18,0))),"",INDEX('122'!$C$19:$F$30,MATCH(W55,'122'!$B$19:$B$30,0),MATCH(N55,'122'!$C$18:$F$18,0)))</f>
        <v>8</v>
      </c>
      <c r="P55" s="26">
        <f>IF($O55="","",INDEX('1k - 2. závod'!$A:$AB,$O55+5,INDEX('1k - Základní list'!$B:$B,MATCH($N55,'1k - Základní list'!$A:$A,0),1)))</f>
        <v>1030</v>
      </c>
      <c r="Q55" s="146">
        <f>IF($O55="",IF(AA52&gt;0, POCET_DRUZSTEV, ""),INDEX('1k - 2. závod'!$A:$AB,$O55+5,INDEX('1k - Základní list'!$B:$B,MATCH($N55,'1k - Základní list'!$A:$A,0),1)+3))</f>
        <v>10.5</v>
      </c>
      <c r="R55" s="313"/>
      <c r="S55" s="313"/>
      <c r="T55" s="307"/>
      <c r="U55" s="130" t="str">
        <f t="shared" si="31"/>
        <v>C1</v>
      </c>
      <c r="V55" s="130" t="str">
        <f t="shared" si="32"/>
        <v>D8</v>
      </c>
      <c r="W55" s="131" t="str">
        <f>IF(ISBLANK(B52),"",B52)</f>
        <v>MO MRS Třebíč - SENSAS</v>
      </c>
      <c r="X55" s="310"/>
      <c r="Y55" s="313"/>
      <c r="Z55" s="307"/>
      <c r="AA55" s="304"/>
      <c r="AB55" s="99"/>
      <c r="AC55" s="99"/>
      <c r="AD55" s="99"/>
      <c r="AE55" s="86"/>
      <c r="AF55" s="99"/>
      <c r="AG55" s="86"/>
      <c r="AH55" s="99"/>
      <c r="AI55" s="86"/>
      <c r="AJ55" s="99"/>
      <c r="AK55" s="86"/>
      <c r="AL55" s="99"/>
      <c r="AM55" s="86"/>
      <c r="AN55" s="99"/>
      <c r="AO55" s="86"/>
      <c r="AP55" s="99"/>
      <c r="AQ55" s="86"/>
      <c r="AR55" s="99"/>
      <c r="AS55" s="86"/>
      <c r="AT55" s="99"/>
      <c r="AU55" s="86"/>
      <c r="AV55" s="99"/>
      <c r="AW55" s="86"/>
      <c r="AX55" s="99"/>
      <c r="AY55" s="86"/>
      <c r="AZ55" s="99"/>
      <c r="BA55" s="86"/>
      <c r="BB55" s="99"/>
      <c r="BC55" s="86"/>
      <c r="BR55" s="94" t="str">
        <f t="shared" si="33"/>
        <v>C1</v>
      </c>
      <c r="BS55" s="94" t="str">
        <f t="shared" si="34"/>
        <v>D8</v>
      </c>
    </row>
    <row r="56" spans="1:71" ht="12.75" customHeight="1" x14ac:dyDescent="0.2">
      <c r="A56" s="39"/>
      <c r="B56" s="100"/>
      <c r="C56" s="39"/>
      <c r="D56" s="39"/>
      <c r="E56" s="39"/>
      <c r="F56" s="39"/>
      <c r="G56" s="101"/>
      <c r="H56" s="39"/>
      <c r="I56" s="101"/>
      <c r="J56" s="101"/>
      <c r="K56" s="101"/>
      <c r="L56" s="101"/>
      <c r="M56" s="101"/>
      <c r="N56" s="39"/>
      <c r="O56" s="39"/>
      <c r="P56" s="101"/>
      <c r="Q56" s="39"/>
      <c r="R56" s="101"/>
      <c r="S56" s="101"/>
      <c r="T56" s="101"/>
      <c r="X56" s="101"/>
      <c r="Y56" s="39"/>
      <c r="Z56" s="39"/>
      <c r="BR56" s="94"/>
    </row>
    <row r="57" spans="1:71" x14ac:dyDescent="0.2">
      <c r="A57" s="40" t="s">
        <v>11</v>
      </c>
      <c r="B57" s="40"/>
      <c r="C57" s="40"/>
      <c r="D57" s="344" t="s">
        <v>23</v>
      </c>
      <c r="E57" s="344"/>
      <c r="F57" s="344"/>
      <c r="G57" s="344"/>
      <c r="H57" s="40"/>
      <c r="I57" s="40"/>
      <c r="J57" s="40"/>
      <c r="K57" s="40"/>
      <c r="L57" s="40"/>
      <c r="M57" s="40"/>
      <c r="N57" s="40"/>
      <c r="O57" s="40"/>
      <c r="P57" s="40"/>
      <c r="Q57" s="102" t="s">
        <v>16</v>
      </c>
      <c r="R57" s="40"/>
      <c r="S57" s="40"/>
      <c r="T57" s="40"/>
      <c r="Y57" s="102"/>
      <c r="Z57" s="102"/>
    </row>
  </sheetData>
  <sheetProtection insertRows="0" selectLockedCells="1" sort="0" autoFilter="0"/>
  <autoFilter ref="A7:BC7"/>
  <mergeCells count="163">
    <mergeCell ref="Z48:Z51"/>
    <mergeCell ref="Y48:Y51"/>
    <mergeCell ref="Z24:Z27"/>
    <mergeCell ref="Y24:Y27"/>
    <mergeCell ref="Z28:Z31"/>
    <mergeCell ref="X5:Z6"/>
    <mergeCell ref="Z8:Z11"/>
    <mergeCell ref="X8:X11"/>
    <mergeCell ref="Z44:Z47"/>
    <mergeCell ref="Z36:Z39"/>
    <mergeCell ref="Y16:Y19"/>
    <mergeCell ref="Y20:Y23"/>
    <mergeCell ref="Y28:Y31"/>
    <mergeCell ref="Z40:Z43"/>
    <mergeCell ref="Y36:Y39"/>
    <mergeCell ref="Z16:Z19"/>
    <mergeCell ref="Y8:Y11"/>
    <mergeCell ref="X40:X43"/>
    <mergeCell ref="Z12:Z15"/>
    <mergeCell ref="Z20:Z23"/>
    <mergeCell ref="Y40:Y43"/>
    <mergeCell ref="Y12:Y15"/>
    <mergeCell ref="X32:X35"/>
    <mergeCell ref="Z32:Z35"/>
    <mergeCell ref="X44:X47"/>
    <mergeCell ref="Y44:Y47"/>
    <mergeCell ref="A1:Z1"/>
    <mergeCell ref="I52:I55"/>
    <mergeCell ref="P6:Q6"/>
    <mergeCell ref="B28:B31"/>
    <mergeCell ref="B48:B51"/>
    <mergeCell ref="R52:R55"/>
    <mergeCell ref="R6:T6"/>
    <mergeCell ref="R40:R43"/>
    <mergeCell ref="K20:K23"/>
    <mergeCell ref="M6:M7"/>
    <mergeCell ref="S52:S55"/>
    <mergeCell ref="S20:S23"/>
    <mergeCell ref="K52:K55"/>
    <mergeCell ref="K40:K43"/>
    <mergeCell ref="J52:J55"/>
    <mergeCell ref="K32:K35"/>
    <mergeCell ref="S32:S35"/>
    <mergeCell ref="K36:K39"/>
    <mergeCell ref="S36:S39"/>
    <mergeCell ref="P2:T2"/>
    <mergeCell ref="Z52:Z55"/>
    <mergeCell ref="X52:X55"/>
    <mergeCell ref="Y52:Y55"/>
    <mergeCell ref="Y32:Y35"/>
    <mergeCell ref="P3:T3"/>
    <mergeCell ref="R32:R35"/>
    <mergeCell ref="T36:T39"/>
    <mergeCell ref="N6:O6"/>
    <mergeCell ref="R36:R39"/>
    <mergeCell ref="T8:T11"/>
    <mergeCell ref="T12:T15"/>
    <mergeCell ref="R16:R19"/>
    <mergeCell ref="T28:T31"/>
    <mergeCell ref="L5:T5"/>
    <mergeCell ref="L6:L7"/>
    <mergeCell ref="T16:T19"/>
    <mergeCell ref="S16:S19"/>
    <mergeCell ref="R20:R23"/>
    <mergeCell ref="T32:T35"/>
    <mergeCell ref="S8:S11"/>
    <mergeCell ref="S24:S27"/>
    <mergeCell ref="S28:S31"/>
    <mergeCell ref="R28:R31"/>
    <mergeCell ref="R24:R27"/>
    <mergeCell ref="D57:G57"/>
    <mergeCell ref="B8:B11"/>
    <mergeCell ref="A52:A55"/>
    <mergeCell ref="A32:A35"/>
    <mergeCell ref="B32:B35"/>
    <mergeCell ref="B44:B47"/>
    <mergeCell ref="B12:B15"/>
    <mergeCell ref="B52:B55"/>
    <mergeCell ref="R48:R51"/>
    <mergeCell ref="K8:K11"/>
    <mergeCell ref="K28:K31"/>
    <mergeCell ref="I12:I15"/>
    <mergeCell ref="A12:A15"/>
    <mergeCell ref="J16:J19"/>
    <mergeCell ref="A16:A19"/>
    <mergeCell ref="J36:J39"/>
    <mergeCell ref="I36:I39"/>
    <mergeCell ref="A8:A11"/>
    <mergeCell ref="J8:J11"/>
    <mergeCell ref="I28:I31"/>
    <mergeCell ref="J28:J31"/>
    <mergeCell ref="J24:J27"/>
    <mergeCell ref="K24:K27"/>
    <mergeCell ref="B40:B43"/>
    <mergeCell ref="A48:A51"/>
    <mergeCell ref="I32:I35"/>
    <mergeCell ref="K48:K51"/>
    <mergeCell ref="I24:I27"/>
    <mergeCell ref="K16:K19"/>
    <mergeCell ref="K12:K15"/>
    <mergeCell ref="I48:I51"/>
    <mergeCell ref="J48:J51"/>
    <mergeCell ref="J32:J35"/>
    <mergeCell ref="I16:I19"/>
    <mergeCell ref="B36:B39"/>
    <mergeCell ref="B24:B27"/>
    <mergeCell ref="J40:J43"/>
    <mergeCell ref="J44:J47"/>
    <mergeCell ref="A24:A27"/>
    <mergeCell ref="A44:A47"/>
    <mergeCell ref="A40:A43"/>
    <mergeCell ref="J12:J15"/>
    <mergeCell ref="I40:I43"/>
    <mergeCell ref="A28:A31"/>
    <mergeCell ref="I44:I47"/>
    <mergeCell ref="K44:K47"/>
    <mergeCell ref="A36:A39"/>
    <mergeCell ref="A5:A7"/>
    <mergeCell ref="B5:B7"/>
    <mergeCell ref="C5:K5"/>
    <mergeCell ref="C6:C7"/>
    <mergeCell ref="G6:H6"/>
    <mergeCell ref="D6:D7"/>
    <mergeCell ref="I6:K6"/>
    <mergeCell ref="E6:F6"/>
    <mergeCell ref="B20:B23"/>
    <mergeCell ref="I20:I23"/>
    <mergeCell ref="J20:J23"/>
    <mergeCell ref="B16:B19"/>
    <mergeCell ref="I8:I11"/>
    <mergeCell ref="A20:A23"/>
    <mergeCell ref="T52:T55"/>
    <mergeCell ref="X24:X27"/>
    <mergeCell ref="T24:T27"/>
    <mergeCell ref="R12:R15"/>
    <mergeCell ref="R8:R11"/>
    <mergeCell ref="X12:X15"/>
    <mergeCell ref="X28:X31"/>
    <mergeCell ref="T20:T23"/>
    <mergeCell ref="X36:X39"/>
    <mergeCell ref="X48:X51"/>
    <mergeCell ref="T44:T47"/>
    <mergeCell ref="T48:T51"/>
    <mergeCell ref="R44:R47"/>
    <mergeCell ref="S44:S47"/>
    <mergeCell ref="X20:X23"/>
    <mergeCell ref="X16:X19"/>
    <mergeCell ref="S48:S51"/>
    <mergeCell ref="S12:S15"/>
    <mergeCell ref="S40:S43"/>
    <mergeCell ref="T40:T43"/>
    <mergeCell ref="AA8:AA11"/>
    <mergeCell ref="AA24:AA27"/>
    <mergeCell ref="AA40:AA43"/>
    <mergeCell ref="AA16:AA19"/>
    <mergeCell ref="AA28:AA31"/>
    <mergeCell ref="AA36:AA39"/>
    <mergeCell ref="AA52:AA55"/>
    <mergeCell ref="AA44:AA47"/>
    <mergeCell ref="AA48:AA51"/>
    <mergeCell ref="AA20:AA23"/>
    <mergeCell ref="AA12:AA15"/>
    <mergeCell ref="AA32:AA35"/>
  </mergeCells>
  <phoneticPr fontId="0" type="noConversion"/>
  <conditionalFormatting sqref="M8:M55">
    <cfRule type="cellIs" dxfId="172" priority="2" stopIfTrue="1" operator="equal">
      <formula>"-- neobsazeno --"</formula>
    </cfRule>
    <cfRule type="expression" dxfId="171" priority="43" stopIfTrue="1">
      <formula>AND($M8&lt;&gt;_ZAVODNICI,$M8&lt;&gt;"")</formula>
    </cfRule>
    <cfRule type="expression" dxfId="170" priority="45" stopIfTrue="1">
      <formula>$M8&lt;&gt;$D8</formula>
    </cfRule>
  </conditionalFormatting>
  <conditionalFormatting sqref="D8:D55">
    <cfRule type="cellIs" dxfId="169" priority="3" stopIfTrue="1" operator="equal">
      <formula>"-- neobsazeno --"</formula>
    </cfRule>
    <cfRule type="expression" dxfId="168" priority="44" stopIfTrue="1">
      <formula>AND($D8&lt;&gt;_ZAVODNICI,$D8&lt;&gt;"")</formula>
    </cfRule>
  </conditionalFormatting>
  <conditionalFormatting sqref="Q8:Q55 H8:H55">
    <cfRule type="cellIs" dxfId="167" priority="41" stopIfTrue="1" operator="lessThan">
      <formula>2</formula>
    </cfRule>
  </conditionalFormatting>
  <conditionalFormatting sqref="D24:D27">
    <cfRule type="duplicateValues" dxfId="166" priority="37" stopIfTrue="1"/>
  </conditionalFormatting>
  <conditionalFormatting sqref="D28:D31">
    <cfRule type="duplicateValues" dxfId="165" priority="36" stopIfTrue="1"/>
  </conditionalFormatting>
  <conditionalFormatting sqref="D8:D11">
    <cfRule type="duplicateValues" dxfId="164" priority="35" stopIfTrue="1"/>
  </conditionalFormatting>
  <conditionalFormatting sqref="D12:D15">
    <cfRule type="duplicateValues" dxfId="163" priority="34" stopIfTrue="1"/>
  </conditionalFormatting>
  <conditionalFormatting sqref="D20:D23">
    <cfRule type="duplicateValues" dxfId="162" priority="33" stopIfTrue="1"/>
  </conditionalFormatting>
  <conditionalFormatting sqref="D16:D19">
    <cfRule type="duplicateValues" dxfId="161" priority="32" stopIfTrue="1"/>
  </conditionalFormatting>
  <conditionalFormatting sqref="D36:D39">
    <cfRule type="duplicateValues" dxfId="160" priority="31" stopIfTrue="1"/>
  </conditionalFormatting>
  <conditionalFormatting sqref="D40:D43">
    <cfRule type="duplicateValues" dxfId="159" priority="30" stopIfTrue="1"/>
  </conditionalFormatting>
  <conditionalFormatting sqref="D32:D35">
    <cfRule type="duplicateValues" dxfId="158" priority="29" stopIfTrue="1"/>
  </conditionalFormatting>
  <conditionalFormatting sqref="D44:D47">
    <cfRule type="duplicateValues" dxfId="157" priority="28" stopIfTrue="1"/>
  </conditionalFormatting>
  <conditionalFormatting sqref="D48:D51">
    <cfRule type="duplicateValues" dxfId="156" priority="27" stopIfTrue="1"/>
  </conditionalFormatting>
  <conditionalFormatting sqref="D52:D55">
    <cfRule type="duplicateValues" dxfId="155" priority="26" stopIfTrue="1"/>
  </conditionalFormatting>
  <conditionalFormatting sqref="M24:M27">
    <cfRule type="duplicateValues" dxfId="154" priority="23" stopIfTrue="1"/>
  </conditionalFormatting>
  <conditionalFormatting sqref="M28:M31">
    <cfRule type="duplicateValues" dxfId="153" priority="22" stopIfTrue="1"/>
  </conditionalFormatting>
  <conditionalFormatting sqref="M12:M15">
    <cfRule type="duplicateValues" dxfId="152" priority="20" stopIfTrue="1"/>
  </conditionalFormatting>
  <conditionalFormatting sqref="M20:M23">
    <cfRule type="duplicateValues" dxfId="151" priority="19" stopIfTrue="1"/>
  </conditionalFormatting>
  <conditionalFormatting sqref="M16:M19">
    <cfRule type="duplicateValues" dxfId="150" priority="18" stopIfTrue="1"/>
  </conditionalFormatting>
  <conditionalFormatting sqref="M36:M39">
    <cfRule type="duplicateValues" dxfId="149" priority="17" stopIfTrue="1"/>
  </conditionalFormatting>
  <conditionalFormatting sqref="M40:M43">
    <cfRule type="duplicateValues" dxfId="148" priority="16" stopIfTrue="1"/>
  </conditionalFormatting>
  <conditionalFormatting sqref="M32:M35">
    <cfRule type="duplicateValues" dxfId="147" priority="15" stopIfTrue="1"/>
  </conditionalFormatting>
  <conditionalFormatting sqref="M44:M47">
    <cfRule type="duplicateValues" dxfId="146" priority="14" stopIfTrue="1"/>
  </conditionalFormatting>
  <conditionalFormatting sqref="M48:M51">
    <cfRule type="duplicateValues" dxfId="145" priority="13" stopIfTrue="1"/>
  </conditionalFormatting>
  <conditionalFormatting sqref="M52:M55">
    <cfRule type="duplicateValues" dxfId="144" priority="12" stopIfTrue="1"/>
  </conditionalFormatting>
  <conditionalFormatting sqref="M8:O55 D8:F55 A8:A55">
    <cfRule type="containsBlanks" dxfId="143" priority="1" stopIfTrue="1">
      <formula>LEN(TRIM(A8))=0</formula>
    </cfRule>
  </conditionalFormatting>
  <conditionalFormatting sqref="M8:M55">
    <cfRule type="duplicateValues" dxfId="142" priority="1621" stopIfTrue="1"/>
  </conditionalFormatting>
  <conditionalFormatting sqref="A8:A55">
    <cfRule type="duplicateValues" dxfId="141" priority="1623" stopIfTrue="1"/>
  </conditionalFormatting>
  <conditionalFormatting sqref="E8:E55">
    <cfRule type="expression" dxfId="140" priority="1646" stopIfTrue="1">
      <formula>COUNTIF($BR$24:$BR$27, CONCATENATE(E8,F8)) &gt; 1</formula>
    </cfRule>
  </conditionalFormatting>
  <conditionalFormatting sqref="F8:F55">
    <cfRule type="expression" dxfId="139" priority="1648" stopIfTrue="1">
      <formula>COUNTIF($BR$24:$BR$27, CONCATENATE(E8,F8)) &gt;1</formula>
    </cfRule>
  </conditionalFormatting>
  <conditionalFormatting sqref="N8:N55">
    <cfRule type="expression" dxfId="138" priority="1650" stopIfTrue="1">
      <formula>COUNTIF($BS$24:$BS$27, CONCATENATE(N8,O8)) &gt; 1</formula>
    </cfRule>
  </conditionalFormatting>
  <conditionalFormatting sqref="O8:O55">
    <cfRule type="expression" dxfId="137" priority="1652" stopIfTrue="1">
      <formula>COUNTIF($BS$24:$BS$27, CONCATENATE(N8,O8)) &gt; 1</formula>
    </cfRule>
  </conditionalFormatting>
  <dataValidations count="16"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D48:D51 M48:M51">
      <formula1>_11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D52:D55 M52:M55">
      <formula1>_12</formula1>
    </dataValidation>
    <dataValidation type="list" allowBlank="1" showInputMessage="1" showErrorMessage="1" sqref="AC7">
      <formula1>"Y,J,S"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D16:D47 D24:D27 M16:M47 M24:M27">
      <formula1>_02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8:M11 D8:D11 M16:M47 M20:M23 D16:D47 D20:D23">
      <formula1>_03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D16:D47 D12:D15 M16:M47 M12:M15">
      <formula1>_04</formula1>
    </dataValidation>
    <dataValidation type="list" allowBlank="1" showInputMessage="1" showErrorMessage="1" sqref="D16:D47 D8:D15">
      <formula1>_05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16:M47 M8:M15">
      <formula1>_05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16:M47 M12:M15 D16:D47 D12:D15">
      <formula1>_06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16:M47 M24:M27 D16:D47 D24:D27">
      <formula1>_07</formula1>
    </dataValidation>
    <dataValidation showInputMessage="1" showErrorMessage="1" sqref="B16:B55 B8:B15"/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16:M47 M12:M15 D16:D47 D12:D15">
      <formula1>_08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D16:D47 D12:D15 M16:M47 M12:M15">
      <formula1>_09</formula1>
    </dataValidation>
    <dataValidation type="list" errorStyle="warning" allowBlank="1" showInputMessage="1" showErrorMessage="1" errorTitle="Není na soupisce" error="Závodník není na soupisce. _x000a_O doplnění soupisky je vedoucí družstva povinen neprodleně informovat SO LRU a vedoucí jednotlivých družstev soutěže._x000a_Doplňte ID závodníka" prompt="Vyberte ze seznamu" sqref="D16:D47 D24:D27">
      <formula1>_01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16:M47 M24:M27">
      <formula1>_01</formula1>
    </dataValidation>
    <dataValidation type="list" errorStyle="warning" allowBlank="1" showInputMessage="1" showErrorMessage="1" error="Závodník není na soupisce. _x000a_O doplnění soupisky je vedoucí družstva povinen neprodleně informovat SO LRU a vedoucí jednotlivých družstev soutěže._x000a_Doplňte ID závodníka" prompt="Vyberte ze seznamu" sqref="M40:M47 D40:D47">
      <formula1>_10</formula1>
    </dataValidation>
  </dataValidations>
  <printOptions horizontalCentered="1"/>
  <pageMargins left="0.19685039370078741" right="0.19685039370078741" top="0.23622047244094491" bottom="0.39370078740157483" header="0.19685039370078741" footer="0.19685039370078741"/>
  <pageSetup paperSize="9" scale="56" orientation="portrait" cellComments="asDisplayed" horizontalDpi="300" verticalDpi="300" r:id="rId1"/>
  <headerFooter alignWithMargins="0">
    <oddFooter>&amp;CStránka &amp;P z &amp;N&amp;R&amp;F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212" r:id="rId5" name="CommandButton1">
          <controlPr defaultSize="0" print="0" autoLine="0" r:id="rId6">
            <anchor moveWithCells="1">
              <from>
                <xdr:col>0</xdr:col>
                <xdr:colOff>38100</xdr:colOff>
                <xdr:row>5</xdr:row>
                <xdr:rowOff>114300</xdr:rowOff>
              </from>
              <to>
                <xdr:col>0</xdr:col>
                <xdr:colOff>381000</xdr:colOff>
                <xdr:row>6</xdr:row>
                <xdr:rowOff>200025</xdr:rowOff>
              </to>
            </anchor>
          </controlPr>
        </control>
      </mc:Choice>
      <mc:Fallback>
        <control shapeId="1212" r:id="rId5" name="CommandButton1"/>
      </mc:Fallback>
    </mc:AlternateContent>
    <mc:AlternateContent xmlns:mc="http://schemas.openxmlformats.org/markup-compatibility/2006">
      <mc:Choice Requires="x14">
        <control shapeId="1213" r:id="rId7" name="CommandButton2">
          <controlPr defaultSize="0" print="0" autoLine="0" r:id="rId8">
            <anchor moveWithCells="1">
              <from>
                <xdr:col>7</xdr:col>
                <xdr:colOff>152400</xdr:colOff>
                <xdr:row>4</xdr:row>
                <xdr:rowOff>19050</xdr:rowOff>
              </from>
              <to>
                <xdr:col>10</xdr:col>
                <xdr:colOff>342900</xdr:colOff>
                <xdr:row>4</xdr:row>
                <xdr:rowOff>266700</xdr:rowOff>
              </to>
            </anchor>
          </controlPr>
        </control>
      </mc:Choice>
      <mc:Fallback>
        <control shapeId="1213" r:id="rId7" name="CommandButton2"/>
      </mc:Fallback>
    </mc:AlternateContent>
    <mc:AlternateContent xmlns:mc="http://schemas.openxmlformats.org/markup-compatibility/2006">
      <mc:Choice Requires="x14">
        <control shapeId="1214" r:id="rId9" name="CommandButton3">
          <controlPr defaultSize="0" print="0" autoLine="0" r:id="rId10">
            <anchor moveWithCells="1">
              <from>
                <xdr:col>16</xdr:col>
                <xdr:colOff>19050</xdr:colOff>
                <xdr:row>4</xdr:row>
                <xdr:rowOff>19050</xdr:rowOff>
              </from>
              <to>
                <xdr:col>19</xdr:col>
                <xdr:colOff>333375</xdr:colOff>
                <xdr:row>4</xdr:row>
                <xdr:rowOff>257175</xdr:rowOff>
              </to>
            </anchor>
          </controlPr>
        </control>
      </mc:Choice>
      <mc:Fallback>
        <control shapeId="1214" r:id="rId9" name="CommandButton3"/>
      </mc:Fallback>
    </mc:AlternateContent>
    <mc:AlternateContent xmlns:mc="http://schemas.openxmlformats.org/markup-compatibility/2006">
      <mc:Choice Requires="x14">
        <control shapeId="1215" r:id="rId11" name="CommandButton4">
          <controlPr defaultSize="0" print="0" autoLine="0" r:id="rId12">
            <anchor moveWithCells="1">
              <from>
                <xdr:col>23</xdr:col>
                <xdr:colOff>133350</xdr:colOff>
                <xdr:row>4</xdr:row>
                <xdr:rowOff>180975</xdr:rowOff>
              </from>
              <to>
                <xdr:col>25</xdr:col>
                <xdr:colOff>381000</xdr:colOff>
                <xdr:row>5</xdr:row>
                <xdr:rowOff>133350</xdr:rowOff>
              </to>
            </anchor>
          </controlPr>
        </control>
      </mc:Choice>
      <mc:Fallback>
        <control shapeId="1215" r:id="rId11" name="CommandButton4"/>
      </mc:Fallback>
    </mc:AlternateContent>
  </control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">
    <pageSetUpPr fitToPage="1"/>
  </sheetPr>
  <dimension ref="A1:AH159"/>
  <sheetViews>
    <sheetView view="pageBreakPreview" zoomScaleNormal="100" workbookViewId="0">
      <pane xSplit="4" ySplit="3" topLeftCell="E109" activePane="bottomRight" state="frozen"/>
      <selection activeCell="E2" sqref="E2:H2"/>
      <selection pane="topRight" activeCell="E2" sqref="E2:H2"/>
      <selection pane="bottomLeft" activeCell="E2" sqref="E2:H2"/>
      <selection pane="bottomRight" activeCell="AJ122" sqref="AJ122"/>
    </sheetView>
  </sheetViews>
  <sheetFormatPr defaultColWidth="9.140625" defaultRowHeight="12.75" x14ac:dyDescent="0.2"/>
  <cols>
    <col min="1" max="1" width="5.5703125" style="164" customWidth="1"/>
    <col min="2" max="2" width="23.140625" style="164" bestFit="1" customWidth="1"/>
    <col min="3" max="3" width="4" style="164" bestFit="1" customWidth="1"/>
    <col min="4" max="4" width="22" style="165" bestFit="1" customWidth="1"/>
    <col min="5" max="5" width="6.85546875" style="164" customWidth="1"/>
    <col min="6" max="6" width="5.5703125" style="164" customWidth="1"/>
    <col min="7" max="8" width="6.85546875" style="164" customWidth="1"/>
    <col min="9" max="9" width="5.5703125" style="164" customWidth="1"/>
    <col min="10" max="11" width="6.85546875" style="164" customWidth="1"/>
    <col min="12" max="12" width="5.5703125" style="164" customWidth="1"/>
    <col min="13" max="14" width="6.85546875" style="164" customWidth="1"/>
    <col min="15" max="15" width="5.5703125" style="164" customWidth="1"/>
    <col min="16" max="17" width="6.85546875" style="164" customWidth="1"/>
    <col min="18" max="18" width="5.5703125" style="164" customWidth="1"/>
    <col min="19" max="20" width="6.85546875" style="164" customWidth="1"/>
    <col min="21" max="21" width="5.5703125" style="164" customWidth="1"/>
    <col min="22" max="23" width="6.85546875" style="164" customWidth="1"/>
    <col min="24" max="24" width="5.5703125" style="164" customWidth="1"/>
    <col min="25" max="26" width="6.85546875" style="164" customWidth="1"/>
    <col min="27" max="27" width="5.5703125" style="164" customWidth="1"/>
    <col min="28" max="28" width="6.85546875" style="164" customWidth="1"/>
    <col min="29" max="29" width="8.42578125" style="164" customWidth="1"/>
    <col min="30" max="30" width="6.28515625" style="164" customWidth="1"/>
    <col min="31" max="31" width="6.85546875" style="164" customWidth="1"/>
    <col min="32" max="32" width="4.85546875" style="164" bestFit="1" customWidth="1"/>
    <col min="33" max="33" width="6.5703125" style="164" customWidth="1"/>
    <col min="34" max="34" width="4.7109375" style="152" hidden="1" customWidth="1"/>
    <col min="35" max="16384" width="9.140625" style="152"/>
  </cols>
  <sheetData>
    <row r="1" spans="1:34" x14ac:dyDescent="0.2">
      <c r="A1" s="404" t="s">
        <v>61</v>
      </c>
      <c r="B1" s="404" t="s">
        <v>62</v>
      </c>
      <c r="C1" s="404" t="s">
        <v>63</v>
      </c>
      <c r="D1" s="416" t="s">
        <v>48</v>
      </c>
      <c r="E1" s="407" t="s">
        <v>97</v>
      </c>
      <c r="F1" s="408"/>
      <c r="G1" s="408"/>
      <c r="H1" s="408"/>
      <c r="I1" s="408"/>
      <c r="J1" s="409"/>
      <c r="K1" s="407" t="s">
        <v>98</v>
      </c>
      <c r="L1" s="408"/>
      <c r="M1" s="408"/>
      <c r="N1" s="408"/>
      <c r="O1" s="408"/>
      <c r="P1" s="409"/>
      <c r="Q1" s="407" t="s">
        <v>99</v>
      </c>
      <c r="R1" s="408"/>
      <c r="S1" s="408"/>
      <c r="T1" s="408"/>
      <c r="U1" s="408"/>
      <c r="V1" s="409"/>
      <c r="W1" s="407" t="s">
        <v>100</v>
      </c>
      <c r="X1" s="408"/>
      <c r="Y1" s="408"/>
      <c r="Z1" s="408"/>
      <c r="AA1" s="408"/>
      <c r="AB1" s="409"/>
      <c r="AC1" s="410" t="s">
        <v>64</v>
      </c>
      <c r="AD1" s="411"/>
      <c r="AE1" s="411"/>
      <c r="AF1" s="411"/>
      <c r="AG1" s="412"/>
    </row>
    <row r="2" spans="1:34" ht="27.75" customHeight="1" x14ac:dyDescent="0.2">
      <c r="A2" s="405"/>
      <c r="B2" s="405"/>
      <c r="C2" s="405"/>
      <c r="D2" s="417"/>
      <c r="E2" s="407" t="s">
        <v>54</v>
      </c>
      <c r="F2" s="408"/>
      <c r="G2" s="409"/>
      <c r="H2" s="407" t="s">
        <v>55</v>
      </c>
      <c r="I2" s="408"/>
      <c r="J2" s="409"/>
      <c r="K2" s="407" t="s">
        <v>54</v>
      </c>
      <c r="L2" s="408"/>
      <c r="M2" s="409"/>
      <c r="N2" s="407" t="s">
        <v>55</v>
      </c>
      <c r="O2" s="408"/>
      <c r="P2" s="409"/>
      <c r="Q2" s="407" t="s">
        <v>54</v>
      </c>
      <c r="R2" s="408"/>
      <c r="S2" s="409"/>
      <c r="T2" s="407" t="s">
        <v>55</v>
      </c>
      <c r="U2" s="408"/>
      <c r="V2" s="409"/>
      <c r="W2" s="407" t="s">
        <v>54</v>
      </c>
      <c r="X2" s="408"/>
      <c r="Y2" s="409"/>
      <c r="Z2" s="407" t="s">
        <v>55</v>
      </c>
      <c r="AA2" s="408"/>
      <c r="AB2" s="409"/>
      <c r="AC2" s="413"/>
      <c r="AD2" s="414"/>
      <c r="AE2" s="414"/>
      <c r="AF2" s="414"/>
      <c r="AG2" s="415"/>
    </row>
    <row r="3" spans="1:34" ht="25.5" x14ac:dyDescent="0.2">
      <c r="A3" s="406"/>
      <c r="B3" s="406"/>
      <c r="C3" s="406"/>
      <c r="D3" s="418"/>
      <c r="E3" s="153" t="s">
        <v>1</v>
      </c>
      <c r="F3" s="153" t="s">
        <v>56</v>
      </c>
      <c r="G3" s="153" t="s">
        <v>66</v>
      </c>
      <c r="H3" s="153" t="s">
        <v>1</v>
      </c>
      <c r="I3" s="153" t="s">
        <v>56</v>
      </c>
      <c r="J3" s="153" t="s">
        <v>66</v>
      </c>
      <c r="K3" s="153" t="s">
        <v>1</v>
      </c>
      <c r="L3" s="153" t="s">
        <v>56</v>
      </c>
      <c r="M3" s="153" t="s">
        <v>66</v>
      </c>
      <c r="N3" s="153" t="s">
        <v>1</v>
      </c>
      <c r="O3" s="153" t="s">
        <v>56</v>
      </c>
      <c r="P3" s="153" t="s">
        <v>66</v>
      </c>
      <c r="Q3" s="153" t="s">
        <v>1</v>
      </c>
      <c r="R3" s="153" t="s">
        <v>56</v>
      </c>
      <c r="S3" s="153" t="s">
        <v>66</v>
      </c>
      <c r="T3" s="153" t="s">
        <v>1</v>
      </c>
      <c r="U3" s="153" t="s">
        <v>56</v>
      </c>
      <c r="V3" s="153" t="s">
        <v>66</v>
      </c>
      <c r="W3" s="153" t="s">
        <v>1</v>
      </c>
      <c r="X3" s="153" t="s">
        <v>56</v>
      </c>
      <c r="Y3" s="153" t="s">
        <v>66</v>
      </c>
      <c r="Z3" s="153" t="s">
        <v>1</v>
      </c>
      <c r="AA3" s="153" t="s">
        <v>56</v>
      </c>
      <c r="AB3" s="153" t="s">
        <v>66</v>
      </c>
      <c r="AC3" s="153" t="s">
        <v>1</v>
      </c>
      <c r="AD3" s="153" t="s">
        <v>101</v>
      </c>
      <c r="AE3" s="153" t="s">
        <v>66</v>
      </c>
      <c r="AF3" s="160" t="s">
        <v>102</v>
      </c>
      <c r="AG3" s="154" t="s">
        <v>2</v>
      </c>
    </row>
    <row r="4" spans="1:34" ht="25.5" customHeight="1" x14ac:dyDescent="0.2">
      <c r="A4" s="161">
        <f>IF(Soupisky!H3&lt;&gt;"", Soupisky!H3, "")</f>
        <v>95</v>
      </c>
      <c r="B4" s="162" t="str">
        <f>IF(Soupisky!I3&lt;&gt;"", Soupisky!I3, "")</f>
        <v>Konopásek Ladislav</v>
      </c>
      <c r="C4" s="155" t="str">
        <f>IF(Soupisky!J3&lt;&gt;"", Soupisky!J3, "")</f>
        <v>M</v>
      </c>
      <c r="D4" s="163" t="str">
        <f>IF(AND(A4&lt;&gt;"", Soupisky!E3 &lt;&gt; ""), Soupisky!E3, "")</f>
        <v>ČRS Rybářský sportovní klub Pardubice COLMIC</v>
      </c>
      <c r="E4" s="157">
        <f>IF(ISNA(MATCH($A4,'1k - Výsledková listina'!$C:$C,0)),"",INDEX('1k - Výsledková listina'!$B:$T,MATCH($A4,'1k - Výsledková listina'!$C:$C,0),6))</f>
        <v>9390</v>
      </c>
      <c r="F4" s="157">
        <f>IF(ISNA(MATCH($A4,'1k - Výsledková listina'!$C:$C,0)),"",INDEX('1k - Výsledková listina'!$B:$T,MATCH($A4,'1k - Výsledková listina'!$C:$C,0),7))</f>
        <v>6</v>
      </c>
      <c r="G4" s="157">
        <f>IF(OR(E4="",ISBLANK(E4)),"",INDEX(body!$A:$C,F4+1,2))</f>
        <v>25</v>
      </c>
      <c r="H4" s="157">
        <f>IF(ISNA(MATCH($A4,'1k - Výsledková listina'!$L:$L,0)),"",INDEX('1k - Výsledková listina'!$B:$T,MATCH($A4,'1k - Výsledková listina'!$L:$L,0),15))</f>
        <v>1490</v>
      </c>
      <c r="I4" s="157">
        <f>IF(ISNA(MATCH($A4,'1k - Výsledková listina'!$L:$L,0)),"",INDEX('1k - Výsledková listina'!$B:$T,MATCH($A4,'1k - Výsledková listina'!$L:$L,0),16))</f>
        <v>8</v>
      </c>
      <c r="J4" s="157">
        <f>IF(OR(H4="",ISBLANK(H4)),"",INDEX(body!$A:$C,I4+1,2))</f>
        <v>19</v>
      </c>
      <c r="K4" s="157" t="str">
        <f>IF(ISNA(MATCH($A4,'2k - Výsledková listina'!$C:$C,0)),"",INDEX('2k - Výsledková listina'!$B:$T,MATCH($A4,'2k - Výsledková listina'!$C:$C,0),6))</f>
        <v/>
      </c>
      <c r="L4" s="157" t="str">
        <f>IF(ISNA(MATCH($A4,'2k - Výsledková listina'!$C:$C,0)),"",INDEX('2k - Výsledková listina'!$B:$T,MATCH($A4,'2k - Výsledková listina'!$C:$C,0),7))</f>
        <v/>
      </c>
      <c r="M4" s="157" t="str">
        <f>IF(OR(K4="",ISBLANK(K4)),"",INDEX(body!$A:$C,L4+1,2))</f>
        <v/>
      </c>
      <c r="N4" s="157" t="str">
        <f>IF(ISNA(MATCH($A4,'2k - Výsledková listina'!$L:$L,0)),"",INDEX('2k - Výsledková listina'!$B:$T,MATCH($A4,'2k - Výsledková listina'!$L:$L,0),15))</f>
        <v/>
      </c>
      <c r="O4" s="157" t="str">
        <f>IF(ISNA(MATCH($A4,'2k - Výsledková listina'!$L:$L,0)),"",INDEX('2k - Výsledková listina'!$B:$T,MATCH($A4,'2k - Výsledková listina'!$L:$L,0),16))</f>
        <v/>
      </c>
      <c r="P4" s="157" t="str">
        <f>IF(OR(N4="",ISBLANK(N4)),"",INDEX(body!$A:$C,O4+1,2))</f>
        <v/>
      </c>
      <c r="Q4" s="157" t="str">
        <f>IF(ISNA(MATCH($A4,'3k - Výsledková listina'!$C:$C,0)),"",INDEX('3k - Výsledková listina'!$B:$T,MATCH($A4,'3k - Výsledková listina'!$C:$C,0),6))</f>
        <v/>
      </c>
      <c r="R4" s="157" t="str">
        <f>IF(ISNA(MATCH($A4,'3k - Výsledková listina'!$C:$C,0)),"",INDEX('3k - Výsledková listina'!$B:$T,MATCH($A4,'3k - Výsledková listina'!$C:$C,0),7))</f>
        <v/>
      </c>
      <c r="S4" s="157" t="str">
        <f>IF(OR(Q4="",ISBLANK(Q4)),"",INDEX(body!$A:$C,R4+1,2))</f>
        <v/>
      </c>
      <c r="T4" s="157" t="str">
        <f>IF(ISNA(MATCH($A4,'3k - Výsledková listina'!$L:$L,0)),"",INDEX('3k - Výsledková listina'!$B:$T,MATCH($A4,'3k - Výsledková listina'!$L:$L,0),15))</f>
        <v/>
      </c>
      <c r="U4" s="157" t="str">
        <f>IF(ISNA(MATCH($A4,'3k - Výsledková listina'!$L:$L,0)),"",INDEX('3k - Výsledková listina'!$B:$T,MATCH($A4,'3k - Výsledková listina'!$L:$L,0),16))</f>
        <v/>
      </c>
      <c r="V4" s="157" t="str">
        <f>IF(OR(T4="",ISBLANK(T4)),"",INDEX(body!$A:$C,U4+1,2))</f>
        <v/>
      </c>
      <c r="W4" s="157" t="str">
        <f ca="1">IF(ISNA(MATCH($A4,'4k - Výsledková listina'!$C:$C,0)),"",INDEX('4k - Výsledková listina'!$B:$T,MATCH($A4,'4k - Výsledková listina'!$C:$C,0),6))</f>
        <v/>
      </c>
      <c r="X4" s="157" t="str">
        <f ca="1">IF(ISNA(MATCH($A4,'4k - Výsledková listina'!$C:$C,0)),"",INDEX('4k - Výsledková listina'!$B:$T,MATCH($A4,'4k - Výsledková listina'!$C:$C,0),7))</f>
        <v/>
      </c>
      <c r="Y4" s="157" t="str">
        <f ca="1">IF(OR(W4="",ISBLANK(W4)),"",INDEX(body!$A:$C,X4+1,2))</f>
        <v/>
      </c>
      <c r="Z4" s="157" t="str">
        <f ca="1">IF(ISNA(MATCH($A4,'4k - Výsledková listina'!$L:$L,0)),"",INDEX('4k - Výsledková listina'!$B:$T,MATCH($A4,'4k - Výsledková listina'!$L:$L,0),15))</f>
        <v/>
      </c>
      <c r="AA4" s="157" t="str">
        <f ca="1">IF(ISNA(MATCH($A4,'4k - Výsledková listina'!$L:$L,0)),"",INDEX('4k - Výsledková listina'!$B:$T,MATCH($A4,'4k - Výsledková listina'!$L:$L,0),16))</f>
        <v/>
      </c>
      <c r="AB4" s="157" t="str">
        <f ca="1">IF(OR(Z4="",ISBLANK(Z4)),"",INDEX(body!$A:$C,AA4+1,2))</f>
        <v/>
      </c>
      <c r="AC4" s="157">
        <f t="shared" ref="AC4:AC35" ca="1" si="0">SUM(IF(ISNUMBER(E4), E4, 0),IF(ISNUMBER(H4), H4, 0), IF(ISNUMBER(K4), K4, 0),IF(ISNUMBER(N4), N4, 0),IF(ISNUMBER(Q4), Q4, 0), IF(ISNUMBER(T4), T4, 0), IF(ISNUMBER(W4), W4, 0), IF(ISNUMBER(Z4), Z4, 0))</f>
        <v>10880</v>
      </c>
      <c r="AD4" s="157">
        <f t="shared" ref="AD4:AD35" ca="1" si="1">SUM(IF(ISNUMBER(F4), F4, 0),IF(ISNUMBER(I4), I4, 0), IF(ISNUMBER(L4), L4, 0),IF(ISNUMBER(O4), O4, 0),IF(ISNUMBER(R4), R4, 0), IF(ISNUMBER(U4), U4, 0), IF(ISNUMBER(X4), X4, 0), IF(ISNUMBER(AA4), AA4, 0))</f>
        <v>14</v>
      </c>
      <c r="AE4" s="157">
        <f t="shared" ref="AE4:AE35" ca="1" si="2">SUM(IF(ISNUMBER(G4), G4, 0),IF(ISNUMBER(J4), J4, 0), IF(ISNUMBER(M4), M4, 0),IF(ISNUMBER(P4), P4, 0),IF(ISNUMBER(S4), S4, 0), IF(ISNUMBER(V4), V4, 0), IF(ISNUMBER(Y4), Y4, 0), IF(ISNUMBER(AB4), AB4, 0))</f>
        <v>44</v>
      </c>
      <c r="AF4" s="157">
        <f t="shared" ref="AF4:AF35" ca="1" si="3">COUNT(F4,I4,L4,O4,R4,U4,X4,AA4)</f>
        <v>2</v>
      </c>
      <c r="AG4" s="159">
        <f t="shared" ref="AG4:AG35" si="4">IF(ISTEXT(AG3),1,AG3+1)</f>
        <v>1</v>
      </c>
      <c r="AH4" s="152">
        <f t="shared" ref="AH4:AH35" si="5">IF(AND(A4&lt;&gt;"",A4&lt;&gt;0), 1, 0)</f>
        <v>1</v>
      </c>
    </row>
    <row r="5" spans="1:34" ht="25.5" customHeight="1" x14ac:dyDescent="0.2">
      <c r="A5" s="161">
        <f>IF(Soupisky!H4&lt;&gt;"", Soupisky!H4, "")</f>
        <v>96</v>
      </c>
      <c r="B5" s="162" t="str">
        <f>IF(Soupisky!I4&lt;&gt;"", Soupisky!I4, "")</f>
        <v>Konopásek Josef ml.</v>
      </c>
      <c r="C5" s="155" t="str">
        <f>IF(Soupisky!J4&lt;&gt;"", Soupisky!J4, "")</f>
        <v>M</v>
      </c>
      <c r="D5" s="163" t="str">
        <f>IF(AND(A5&lt;&gt;"", Soupisky!E4 &lt;&gt; ""), Soupisky!E4, "")</f>
        <v>ČRS Rybářský sportovní klub Pardubice COLMIC</v>
      </c>
      <c r="E5" s="157">
        <f>IF(ISNA(MATCH($A5,'1k - Výsledková listina'!$C:$C,0)),"",INDEX('1k - Výsledková listina'!$B:$T,MATCH($A5,'1k - Výsledková listina'!$C:$C,0),6))</f>
        <v>10720</v>
      </c>
      <c r="F5" s="157">
        <f>IF(ISNA(MATCH($A5,'1k - Výsledková listina'!$C:$C,0)),"",INDEX('1k - Výsledková listina'!$B:$T,MATCH($A5,'1k - Výsledková listina'!$C:$C,0),7))</f>
        <v>5</v>
      </c>
      <c r="G5" s="157">
        <f>IF(OR(E5="",ISBLANK(E5)),"",INDEX(body!$A:$C,F5+1,2))</f>
        <v>27</v>
      </c>
      <c r="H5" s="157">
        <f>IF(ISNA(MATCH($A5,'1k - Výsledková listina'!$L:$L,0)),"",INDEX('1k - Výsledková listina'!$B:$T,MATCH($A5,'1k - Výsledková listina'!$L:$L,0),15))</f>
        <v>4420</v>
      </c>
      <c r="I5" s="157">
        <f>IF(ISNA(MATCH($A5,'1k - Výsledková listina'!$L:$L,0)),"",INDEX('1k - Výsledková listina'!$B:$T,MATCH($A5,'1k - Výsledková listina'!$L:$L,0),16))</f>
        <v>3</v>
      </c>
      <c r="J5" s="157">
        <f>IF(OR(H5="",ISBLANK(H5)),"",INDEX(body!$A:$C,I5+1,2))</f>
        <v>31</v>
      </c>
      <c r="K5" s="157" t="str">
        <f>IF(ISNA(MATCH($A5,'2k - Výsledková listina'!$C:$C,0)),"",INDEX('2k - Výsledková listina'!$B:$T,MATCH($A5,'2k - Výsledková listina'!$C:$C,0),6))</f>
        <v/>
      </c>
      <c r="L5" s="157" t="str">
        <f>IF(ISNA(MATCH($A5,'2k - Výsledková listina'!$C:$C,0)),"",INDEX('2k - Výsledková listina'!$B:$T,MATCH($A5,'2k - Výsledková listina'!$C:$C,0),7))</f>
        <v/>
      </c>
      <c r="M5" s="157" t="str">
        <f>IF(OR(K5="",ISBLANK(K5)),"",INDEX(body!$A:$C,L5+1,2))</f>
        <v/>
      </c>
      <c r="N5" s="157" t="str">
        <f>IF(ISNA(MATCH($A5,'2k - Výsledková listina'!$L:$L,0)),"",INDEX('2k - Výsledková listina'!$B:$T,MATCH($A5,'2k - Výsledková listina'!$L:$L,0),15))</f>
        <v/>
      </c>
      <c r="O5" s="157" t="str">
        <f>IF(ISNA(MATCH($A5,'2k - Výsledková listina'!$L:$L,0)),"",INDEX('2k - Výsledková listina'!$B:$T,MATCH($A5,'2k - Výsledková listina'!$L:$L,0),16))</f>
        <v/>
      </c>
      <c r="P5" s="157" t="str">
        <f>IF(OR(N5="",ISBLANK(N5)),"",INDEX(body!$A:$C,O5+1,2))</f>
        <v/>
      </c>
      <c r="Q5" s="157" t="str">
        <f>IF(ISNA(MATCH($A5,'3k - Výsledková listina'!$C:$C,0)),"",INDEX('3k - Výsledková listina'!$B:$T,MATCH($A5,'3k - Výsledková listina'!$C:$C,0),6))</f>
        <v/>
      </c>
      <c r="R5" s="157" t="str">
        <f>IF(ISNA(MATCH($A5,'3k - Výsledková listina'!$C:$C,0)),"",INDEX('3k - Výsledková listina'!$B:$T,MATCH($A5,'3k - Výsledková listina'!$C:$C,0),7))</f>
        <v/>
      </c>
      <c r="S5" s="157" t="str">
        <f>IF(OR(Q5="",ISBLANK(Q5)),"",INDEX(body!$A:$C,R5+1,2))</f>
        <v/>
      </c>
      <c r="T5" s="157" t="str">
        <f>IF(ISNA(MATCH($A5,'3k - Výsledková listina'!$L:$L,0)),"",INDEX('3k - Výsledková listina'!$B:$T,MATCH($A5,'3k - Výsledková listina'!$L:$L,0),15))</f>
        <v/>
      </c>
      <c r="U5" s="157" t="str">
        <f>IF(ISNA(MATCH($A5,'3k - Výsledková listina'!$L:$L,0)),"",INDEX('3k - Výsledková listina'!$B:$T,MATCH($A5,'3k - Výsledková listina'!$L:$L,0),16))</f>
        <v/>
      </c>
      <c r="V5" s="157" t="str">
        <f>IF(OR(T5="",ISBLANK(T5)),"",INDEX(body!$A:$C,U5+1,2))</f>
        <v/>
      </c>
      <c r="W5" s="157" t="str">
        <f ca="1">IF(ISNA(MATCH($A5,'4k - Výsledková listina'!$C:$C,0)),"",INDEX('4k - Výsledková listina'!$B:$T,MATCH($A5,'4k - Výsledková listina'!$C:$C,0),6))</f>
        <v/>
      </c>
      <c r="X5" s="157" t="str">
        <f ca="1">IF(ISNA(MATCH($A5,'4k - Výsledková listina'!$C:$C,0)),"",INDEX('4k - Výsledková listina'!$B:$T,MATCH($A5,'4k - Výsledková listina'!$C:$C,0),7))</f>
        <v/>
      </c>
      <c r="Y5" s="157" t="str">
        <f ca="1">IF(OR(W5="",ISBLANK(W5)),"",INDEX(body!$A:$C,X5+1,2))</f>
        <v/>
      </c>
      <c r="Z5" s="157" t="str">
        <f ca="1">IF(ISNA(MATCH($A5,'4k - Výsledková listina'!$L:$L,0)),"",INDEX('4k - Výsledková listina'!$B:$T,MATCH($A5,'4k - Výsledková listina'!$L:$L,0),15))</f>
        <v/>
      </c>
      <c r="AA5" s="157" t="str">
        <f ca="1">IF(ISNA(MATCH($A5,'4k - Výsledková listina'!$L:$L,0)),"",INDEX('4k - Výsledková listina'!$B:$T,MATCH($A5,'4k - Výsledková listina'!$L:$L,0),16))</f>
        <v/>
      </c>
      <c r="AB5" s="157" t="str">
        <f ca="1">IF(OR(Z5="",ISBLANK(Z5)),"",INDEX(body!$A:$C,AA5+1,2))</f>
        <v/>
      </c>
      <c r="AC5" s="157">
        <f t="shared" ca="1" si="0"/>
        <v>15140</v>
      </c>
      <c r="AD5" s="157">
        <f t="shared" ca="1" si="1"/>
        <v>8</v>
      </c>
      <c r="AE5" s="157">
        <f t="shared" ca="1" si="2"/>
        <v>58</v>
      </c>
      <c r="AF5" s="157">
        <f t="shared" ca="1" si="3"/>
        <v>2</v>
      </c>
      <c r="AG5" s="159">
        <f t="shared" si="4"/>
        <v>2</v>
      </c>
      <c r="AH5" s="152">
        <f t="shared" si="5"/>
        <v>1</v>
      </c>
    </row>
    <row r="6" spans="1:34" ht="25.5" customHeight="1" x14ac:dyDescent="0.2">
      <c r="A6" s="161">
        <f>IF(Soupisky!H5&lt;&gt;"", Soupisky!H5, "")</f>
        <v>3398</v>
      </c>
      <c r="B6" s="162" t="str">
        <f>IF(Soupisky!I5&lt;&gt;"", Soupisky!I5, "")</f>
        <v>Vavřín Václav</v>
      </c>
      <c r="C6" s="155" t="str">
        <f>IF(Soupisky!J5&lt;&gt;"", Soupisky!J5, "")</f>
        <v>U25</v>
      </c>
      <c r="D6" s="163" t="str">
        <f>IF(AND(A6&lt;&gt;"", Soupisky!E5 &lt;&gt; ""), Soupisky!E5, "")</f>
        <v>ČRS Rybářský sportovní klub Pardubice COLMIC</v>
      </c>
      <c r="E6" s="157">
        <f>IF(ISNA(MATCH($A6,'1k - Výsledková listina'!$C:$C,0)),"",INDEX('1k - Výsledková listina'!$B:$T,MATCH($A6,'1k - Výsledková listina'!$C:$C,0),6))</f>
        <v>12800</v>
      </c>
      <c r="F6" s="157">
        <f>IF(ISNA(MATCH($A6,'1k - Výsledková listina'!$C:$C,0)),"",INDEX('1k - Výsledková listina'!$B:$T,MATCH($A6,'1k - Výsledková listina'!$C:$C,0),7))</f>
        <v>4</v>
      </c>
      <c r="G6" s="157">
        <f>IF(OR(E6="",ISBLANK(E6)),"",INDEX(body!$A:$C,F6+1,2))</f>
        <v>29</v>
      </c>
      <c r="H6" s="157">
        <f>IF(ISNA(MATCH($A6,'1k - Výsledková listina'!$L:$L,0)),"",INDEX('1k - Výsledková listina'!$B:$T,MATCH($A6,'1k - Výsledková listina'!$L:$L,0),15))</f>
        <v>3470</v>
      </c>
      <c r="I6" s="157">
        <f>IF(ISNA(MATCH($A6,'1k - Výsledková listina'!$L:$L,0)),"",INDEX('1k - Výsledková listina'!$B:$T,MATCH($A6,'1k - Výsledková listina'!$L:$L,0),16))</f>
        <v>4</v>
      </c>
      <c r="J6" s="157">
        <f>IF(OR(H6="",ISBLANK(H6)),"",INDEX(body!$A:$C,I6+1,2))</f>
        <v>29</v>
      </c>
      <c r="K6" s="157" t="str">
        <f>IF(ISNA(MATCH($A6,'2k - Výsledková listina'!$C:$C,0)),"",INDEX('2k - Výsledková listina'!$B:$T,MATCH($A6,'2k - Výsledková listina'!$C:$C,0),6))</f>
        <v/>
      </c>
      <c r="L6" s="157" t="str">
        <f>IF(ISNA(MATCH($A6,'2k - Výsledková listina'!$C:$C,0)),"",INDEX('2k - Výsledková listina'!$B:$T,MATCH($A6,'2k - Výsledková listina'!$C:$C,0),7))</f>
        <v/>
      </c>
      <c r="M6" s="157" t="str">
        <f>IF(OR(K6="",ISBLANK(K6)),"",INDEX(body!$A:$C,L6+1,2))</f>
        <v/>
      </c>
      <c r="N6" s="157" t="str">
        <f>IF(ISNA(MATCH($A6,'2k - Výsledková listina'!$L:$L,0)),"",INDEX('2k - Výsledková listina'!$B:$T,MATCH($A6,'2k - Výsledková listina'!$L:$L,0),15))</f>
        <v/>
      </c>
      <c r="O6" s="157" t="str">
        <f>IF(ISNA(MATCH($A6,'2k - Výsledková listina'!$L:$L,0)),"",INDEX('2k - Výsledková listina'!$B:$T,MATCH($A6,'2k - Výsledková listina'!$L:$L,0),16))</f>
        <v/>
      </c>
      <c r="P6" s="157" t="str">
        <f>IF(OR(N6="",ISBLANK(N6)),"",INDEX(body!$A:$C,O6+1,2))</f>
        <v/>
      </c>
      <c r="Q6" s="157" t="str">
        <f>IF(ISNA(MATCH($A6,'3k - Výsledková listina'!$C:$C,0)),"",INDEX('3k - Výsledková listina'!$B:$T,MATCH($A6,'3k - Výsledková listina'!$C:$C,0),6))</f>
        <v/>
      </c>
      <c r="R6" s="157" t="str">
        <f>IF(ISNA(MATCH($A6,'3k - Výsledková listina'!$C:$C,0)),"",INDEX('3k - Výsledková listina'!$B:$T,MATCH($A6,'3k - Výsledková listina'!$C:$C,0),7))</f>
        <v/>
      </c>
      <c r="S6" s="157" t="str">
        <f>IF(OR(Q6="",ISBLANK(Q6)),"",INDEX(body!$A:$C,R6+1,2))</f>
        <v/>
      </c>
      <c r="T6" s="157" t="str">
        <f>IF(ISNA(MATCH($A6,'3k - Výsledková listina'!$L:$L,0)),"",INDEX('3k - Výsledková listina'!$B:$T,MATCH($A6,'3k - Výsledková listina'!$L:$L,0),15))</f>
        <v/>
      </c>
      <c r="U6" s="157" t="str">
        <f>IF(ISNA(MATCH($A6,'3k - Výsledková listina'!$L:$L,0)),"",INDEX('3k - Výsledková listina'!$B:$T,MATCH($A6,'3k - Výsledková listina'!$L:$L,0),16))</f>
        <v/>
      </c>
      <c r="V6" s="157" t="str">
        <f>IF(OR(T6="",ISBLANK(T6)),"",INDEX(body!$A:$C,U6+1,2))</f>
        <v/>
      </c>
      <c r="W6" s="157" t="str">
        <f ca="1">IF(ISNA(MATCH($A6,'4k - Výsledková listina'!$C:$C,0)),"",INDEX('4k - Výsledková listina'!$B:$T,MATCH($A6,'4k - Výsledková listina'!$C:$C,0),6))</f>
        <v/>
      </c>
      <c r="X6" s="157" t="str">
        <f ca="1">IF(ISNA(MATCH($A6,'4k - Výsledková listina'!$C:$C,0)),"",INDEX('4k - Výsledková listina'!$B:$T,MATCH($A6,'4k - Výsledková listina'!$C:$C,0),7))</f>
        <v/>
      </c>
      <c r="Y6" s="157" t="str">
        <f ca="1">IF(OR(W6="",ISBLANK(W6)),"",INDEX(body!$A:$C,X6+1,2))</f>
        <v/>
      </c>
      <c r="Z6" s="157" t="str">
        <f ca="1">IF(ISNA(MATCH($A6,'4k - Výsledková listina'!$L:$L,0)),"",INDEX('4k - Výsledková listina'!$B:$T,MATCH($A6,'4k - Výsledková listina'!$L:$L,0),15))</f>
        <v/>
      </c>
      <c r="AA6" s="157" t="str">
        <f ca="1">IF(ISNA(MATCH($A6,'4k - Výsledková listina'!$L:$L,0)),"",INDEX('4k - Výsledková listina'!$B:$T,MATCH($A6,'4k - Výsledková listina'!$L:$L,0),16))</f>
        <v/>
      </c>
      <c r="AB6" s="157" t="str">
        <f ca="1">IF(OR(Z6="",ISBLANK(Z6)),"",INDEX(body!$A:$C,AA6+1,2))</f>
        <v/>
      </c>
      <c r="AC6" s="157">
        <f t="shared" ca="1" si="0"/>
        <v>16270</v>
      </c>
      <c r="AD6" s="157">
        <f t="shared" ca="1" si="1"/>
        <v>8</v>
      </c>
      <c r="AE6" s="157">
        <f t="shared" ca="1" si="2"/>
        <v>58</v>
      </c>
      <c r="AF6" s="157">
        <f t="shared" ca="1" si="3"/>
        <v>2</v>
      </c>
      <c r="AG6" s="159">
        <f t="shared" si="4"/>
        <v>3</v>
      </c>
      <c r="AH6" s="152">
        <f t="shared" si="5"/>
        <v>1</v>
      </c>
    </row>
    <row r="7" spans="1:34" ht="25.5" customHeight="1" x14ac:dyDescent="0.2">
      <c r="A7" s="161">
        <f>IF(Soupisky!H6&lt;&gt;"", Soupisky!H6, "")</f>
        <v>2005</v>
      </c>
      <c r="B7" s="162" t="str">
        <f>IF(Soupisky!I6&lt;&gt;"", Soupisky!I6, "")</f>
        <v>Bezega Michal</v>
      </c>
      <c r="C7" s="155" t="str">
        <f>IF(Soupisky!J6&lt;&gt;"", Soupisky!J6, "")</f>
        <v>M</v>
      </c>
      <c r="D7" s="163" t="str">
        <f>IF(AND(A7&lt;&gt;"", Soupisky!E6 &lt;&gt; ""), Soupisky!E6, "")</f>
        <v>ČRS Rybářský sportovní klub Pardubice COLMIC</v>
      </c>
      <c r="E7" s="157">
        <f>IF(ISNA(MATCH($A7,'1k - Výsledková listina'!$C:$C,0)),"",INDEX('1k - Výsledková listina'!$B:$T,MATCH($A7,'1k - Výsledková listina'!$C:$C,0),6))</f>
        <v>6310</v>
      </c>
      <c r="F7" s="157">
        <f>IF(ISNA(MATCH($A7,'1k - Výsledková listina'!$C:$C,0)),"",INDEX('1k - Výsledková listina'!$B:$T,MATCH($A7,'1k - Výsledková listina'!$C:$C,0),7))</f>
        <v>12</v>
      </c>
      <c r="G7" s="157">
        <f>IF(OR(E7="",ISBLANK(E7)),"",INDEX(body!$A:$C,F7+1,2))</f>
        <v>7</v>
      </c>
      <c r="H7" s="157">
        <f>IF(ISNA(MATCH($A7,'1k - Výsledková listina'!$L:$L,0)),"",INDEX('1k - Výsledková listina'!$B:$T,MATCH($A7,'1k - Výsledková listina'!$L:$L,0),15))</f>
        <v>5780</v>
      </c>
      <c r="I7" s="157">
        <f>IF(ISNA(MATCH($A7,'1k - Výsledková listina'!$L:$L,0)),"",INDEX('1k - Výsledková listina'!$B:$T,MATCH($A7,'1k - Výsledková listina'!$L:$L,0),16))</f>
        <v>3</v>
      </c>
      <c r="J7" s="157">
        <f>IF(OR(H7="",ISBLANK(H7)),"",INDEX(body!$A:$C,I7+1,2))</f>
        <v>31</v>
      </c>
      <c r="K7" s="157" t="str">
        <f>IF(ISNA(MATCH($A7,'2k - Výsledková listina'!$C:$C,0)),"",INDEX('2k - Výsledková listina'!$B:$T,MATCH($A7,'2k - Výsledková listina'!$C:$C,0),6))</f>
        <v/>
      </c>
      <c r="L7" s="157" t="str">
        <f>IF(ISNA(MATCH($A7,'2k - Výsledková listina'!$C:$C,0)),"",INDEX('2k - Výsledková listina'!$B:$T,MATCH($A7,'2k - Výsledková listina'!$C:$C,0),7))</f>
        <v/>
      </c>
      <c r="M7" s="157" t="str">
        <f>IF(OR(K7="",ISBLANK(K7)),"",INDEX(body!$A:$C,L7+1,2))</f>
        <v/>
      </c>
      <c r="N7" s="157" t="str">
        <f>IF(ISNA(MATCH($A7,'2k - Výsledková listina'!$L:$L,0)),"",INDEX('2k - Výsledková listina'!$B:$T,MATCH($A7,'2k - Výsledková listina'!$L:$L,0),15))</f>
        <v/>
      </c>
      <c r="O7" s="157" t="str">
        <f>IF(ISNA(MATCH($A7,'2k - Výsledková listina'!$L:$L,0)),"",INDEX('2k - Výsledková listina'!$B:$T,MATCH($A7,'2k - Výsledková listina'!$L:$L,0),16))</f>
        <v/>
      </c>
      <c r="P7" s="157" t="str">
        <f>IF(OR(N7="",ISBLANK(N7)),"",INDEX(body!$A:$C,O7+1,2))</f>
        <v/>
      </c>
      <c r="Q7" s="157" t="str">
        <f>IF(ISNA(MATCH($A7,'3k - Výsledková listina'!$C:$C,0)),"",INDEX('3k - Výsledková listina'!$B:$T,MATCH($A7,'3k - Výsledková listina'!$C:$C,0),6))</f>
        <v/>
      </c>
      <c r="R7" s="157" t="str">
        <f>IF(ISNA(MATCH($A7,'3k - Výsledková listina'!$C:$C,0)),"",INDEX('3k - Výsledková listina'!$B:$T,MATCH($A7,'3k - Výsledková listina'!$C:$C,0),7))</f>
        <v/>
      </c>
      <c r="S7" s="157" t="str">
        <f>IF(OR(Q7="",ISBLANK(Q7)),"",INDEX(body!$A:$C,R7+1,2))</f>
        <v/>
      </c>
      <c r="T7" s="157" t="str">
        <f>IF(ISNA(MATCH($A7,'3k - Výsledková listina'!$L:$L,0)),"",INDEX('3k - Výsledková listina'!$B:$T,MATCH($A7,'3k - Výsledková listina'!$L:$L,0),15))</f>
        <v/>
      </c>
      <c r="U7" s="157" t="str">
        <f>IF(ISNA(MATCH($A7,'3k - Výsledková listina'!$L:$L,0)),"",INDEX('3k - Výsledková listina'!$B:$T,MATCH($A7,'3k - Výsledková listina'!$L:$L,0),16))</f>
        <v/>
      </c>
      <c r="V7" s="157" t="str">
        <f>IF(OR(T7="",ISBLANK(T7)),"",INDEX(body!$A:$C,U7+1,2))</f>
        <v/>
      </c>
      <c r="W7" s="157" t="str">
        <f ca="1">IF(ISNA(MATCH($A7,'4k - Výsledková listina'!$C:$C,0)),"",INDEX('4k - Výsledková listina'!$B:$T,MATCH($A7,'4k - Výsledková listina'!$C:$C,0),6))</f>
        <v/>
      </c>
      <c r="X7" s="157" t="str">
        <f ca="1">IF(ISNA(MATCH($A7,'4k - Výsledková listina'!$C:$C,0)),"",INDEX('4k - Výsledková listina'!$B:$T,MATCH($A7,'4k - Výsledková listina'!$C:$C,0),7))</f>
        <v/>
      </c>
      <c r="Y7" s="157" t="str">
        <f ca="1">IF(OR(W7="",ISBLANK(W7)),"",INDEX(body!$A:$C,X7+1,2))</f>
        <v/>
      </c>
      <c r="Z7" s="157" t="str">
        <f ca="1">IF(ISNA(MATCH($A7,'4k - Výsledková listina'!$L:$L,0)),"",INDEX('4k - Výsledková listina'!$B:$T,MATCH($A7,'4k - Výsledková listina'!$L:$L,0),15))</f>
        <v/>
      </c>
      <c r="AA7" s="157" t="str">
        <f ca="1">IF(ISNA(MATCH($A7,'4k - Výsledková listina'!$L:$L,0)),"",INDEX('4k - Výsledková listina'!$B:$T,MATCH($A7,'4k - Výsledková listina'!$L:$L,0),16))</f>
        <v/>
      </c>
      <c r="AB7" s="157" t="str">
        <f ca="1">IF(OR(Z7="",ISBLANK(Z7)),"",INDEX(body!$A:$C,AA7+1,2))</f>
        <v/>
      </c>
      <c r="AC7" s="157">
        <f t="shared" ca="1" si="0"/>
        <v>12090</v>
      </c>
      <c r="AD7" s="157">
        <f t="shared" ca="1" si="1"/>
        <v>15</v>
      </c>
      <c r="AE7" s="157">
        <f t="shared" ca="1" si="2"/>
        <v>38</v>
      </c>
      <c r="AF7" s="157">
        <f t="shared" ca="1" si="3"/>
        <v>2</v>
      </c>
      <c r="AG7" s="159">
        <f t="shared" si="4"/>
        <v>4</v>
      </c>
      <c r="AH7" s="152">
        <f t="shared" si="5"/>
        <v>1</v>
      </c>
    </row>
    <row r="8" spans="1:34" ht="25.5" customHeight="1" x14ac:dyDescent="0.2">
      <c r="A8" s="161">
        <f>IF(Soupisky!H7&lt;&gt;"", Soupisky!H7, "")</f>
        <v>569</v>
      </c>
      <c r="B8" s="162" t="str">
        <f>IF(Soupisky!I7&lt;&gt;"", Soupisky!I7, "")</f>
        <v>Pávek Martin</v>
      </c>
      <c r="C8" s="155" t="str">
        <f>IF(Soupisky!J7&lt;&gt;"", Soupisky!J7, "")</f>
        <v>M</v>
      </c>
      <c r="D8" s="163" t="str">
        <f>IF(AND(A8&lt;&gt;"", Soupisky!E7 &lt;&gt; ""), Soupisky!E7, "")</f>
        <v>ČRS Rybářský sportovní klub Pardubice COLMIC</v>
      </c>
      <c r="E8" s="157" t="str">
        <f>IF(ISNA(MATCH($A8,'1k - Výsledková listina'!$C:$C,0)),"",INDEX('1k - Výsledková listina'!$B:$T,MATCH($A8,'1k - Výsledková listina'!$C:$C,0),6))</f>
        <v/>
      </c>
      <c r="F8" s="157" t="str">
        <f>IF(ISNA(MATCH($A8,'1k - Výsledková listina'!$C:$C,0)),"",INDEX('1k - Výsledková listina'!$B:$T,MATCH($A8,'1k - Výsledková listina'!$C:$C,0),7))</f>
        <v/>
      </c>
      <c r="G8" s="157" t="str">
        <f>IF(OR(E8="",ISBLANK(E8)),"",INDEX(body!$A:$C,F8+1,2))</f>
        <v/>
      </c>
      <c r="H8" s="157" t="str">
        <f>IF(ISNA(MATCH($A8,'1k - Výsledková listina'!$L:$L,0)),"",INDEX('1k - Výsledková listina'!$B:$T,MATCH($A8,'1k - Výsledková listina'!$L:$L,0),15))</f>
        <v/>
      </c>
      <c r="I8" s="157" t="str">
        <f>IF(ISNA(MATCH($A8,'1k - Výsledková listina'!$L:$L,0)),"",INDEX('1k - Výsledková listina'!$B:$T,MATCH($A8,'1k - Výsledková listina'!$L:$L,0),16))</f>
        <v/>
      </c>
      <c r="J8" s="157" t="str">
        <f>IF(OR(H8="",ISBLANK(H8)),"",INDEX(body!$A:$C,I8+1,2))</f>
        <v/>
      </c>
      <c r="K8" s="157" t="str">
        <f>IF(ISNA(MATCH($A8,'2k - Výsledková listina'!$C:$C,0)),"",INDEX('2k - Výsledková listina'!$B:$T,MATCH($A8,'2k - Výsledková listina'!$C:$C,0),6))</f>
        <v/>
      </c>
      <c r="L8" s="157" t="str">
        <f>IF(ISNA(MATCH($A8,'2k - Výsledková listina'!$C:$C,0)),"",INDEX('2k - Výsledková listina'!$B:$T,MATCH($A8,'2k - Výsledková listina'!$C:$C,0),7))</f>
        <v/>
      </c>
      <c r="M8" s="157" t="str">
        <f>IF(OR(K8="",ISBLANK(K8)),"",INDEX(body!$A:$C,L8+1,2))</f>
        <v/>
      </c>
      <c r="N8" s="157" t="str">
        <f>IF(ISNA(MATCH($A8,'2k - Výsledková listina'!$L:$L,0)),"",INDEX('2k - Výsledková listina'!$B:$T,MATCH($A8,'2k - Výsledková listina'!$L:$L,0),15))</f>
        <v/>
      </c>
      <c r="O8" s="157" t="str">
        <f>IF(ISNA(MATCH($A8,'2k - Výsledková listina'!$L:$L,0)),"",INDEX('2k - Výsledková listina'!$B:$T,MATCH($A8,'2k - Výsledková listina'!$L:$L,0),16))</f>
        <v/>
      </c>
      <c r="P8" s="157" t="str">
        <f>IF(OR(N8="",ISBLANK(N8)),"",INDEX(body!$A:$C,O8+1,2))</f>
        <v/>
      </c>
      <c r="Q8" s="157" t="str">
        <f>IF(ISNA(MATCH($A8,'3k - Výsledková listina'!$C:$C,0)),"",INDEX('3k - Výsledková listina'!$B:$T,MATCH($A8,'3k - Výsledková listina'!$C:$C,0),6))</f>
        <v/>
      </c>
      <c r="R8" s="157" t="str">
        <f>IF(ISNA(MATCH($A8,'3k - Výsledková listina'!$C:$C,0)),"",INDEX('3k - Výsledková listina'!$B:$T,MATCH($A8,'3k - Výsledková listina'!$C:$C,0),7))</f>
        <v/>
      </c>
      <c r="S8" s="157" t="str">
        <f>IF(OR(Q8="",ISBLANK(Q8)),"",INDEX(body!$A:$C,R8+1,2))</f>
        <v/>
      </c>
      <c r="T8" s="157" t="str">
        <f>IF(ISNA(MATCH($A8,'3k - Výsledková listina'!$L:$L,0)),"",INDEX('3k - Výsledková listina'!$B:$T,MATCH($A8,'3k - Výsledková listina'!$L:$L,0),15))</f>
        <v/>
      </c>
      <c r="U8" s="157" t="str">
        <f>IF(ISNA(MATCH($A8,'3k - Výsledková listina'!$L:$L,0)),"",INDEX('3k - Výsledková listina'!$B:$T,MATCH($A8,'3k - Výsledková listina'!$L:$L,0),16))</f>
        <v/>
      </c>
      <c r="V8" s="157" t="str">
        <f>IF(OR(T8="",ISBLANK(T8)),"",INDEX(body!$A:$C,U8+1,2))</f>
        <v/>
      </c>
      <c r="W8" s="157" t="str">
        <f ca="1">IF(ISNA(MATCH($A8,'4k - Výsledková listina'!$C:$C,0)),"",INDEX('4k - Výsledková listina'!$B:$T,MATCH($A8,'4k - Výsledková listina'!$C:$C,0),6))</f>
        <v/>
      </c>
      <c r="X8" s="157" t="str">
        <f ca="1">IF(ISNA(MATCH($A8,'4k - Výsledková listina'!$C:$C,0)),"",INDEX('4k - Výsledková listina'!$B:$T,MATCH($A8,'4k - Výsledková listina'!$C:$C,0),7))</f>
        <v/>
      </c>
      <c r="Y8" s="157" t="str">
        <f ca="1">IF(OR(W8="",ISBLANK(W8)),"",INDEX(body!$A:$C,X8+1,2))</f>
        <v/>
      </c>
      <c r="Z8" s="157" t="str">
        <f ca="1">IF(ISNA(MATCH($A8,'4k - Výsledková listina'!$L:$L,0)),"",INDEX('4k - Výsledková listina'!$B:$T,MATCH($A8,'4k - Výsledková listina'!$L:$L,0),15))</f>
        <v/>
      </c>
      <c r="AA8" s="157" t="str">
        <f ca="1">IF(ISNA(MATCH($A8,'4k - Výsledková listina'!$L:$L,0)),"",INDEX('4k - Výsledková listina'!$B:$T,MATCH($A8,'4k - Výsledková listina'!$L:$L,0),16))</f>
        <v/>
      </c>
      <c r="AB8" s="157" t="str">
        <f ca="1">IF(OR(Z8="",ISBLANK(Z8)),"",INDEX(body!$A:$C,AA8+1,2))</f>
        <v/>
      </c>
      <c r="AC8" s="157">
        <f t="shared" ca="1" si="0"/>
        <v>0</v>
      </c>
      <c r="AD8" s="157">
        <f t="shared" ca="1" si="1"/>
        <v>0</v>
      </c>
      <c r="AE8" s="157">
        <f t="shared" ca="1" si="2"/>
        <v>0</v>
      </c>
      <c r="AF8" s="157">
        <f t="shared" ca="1" si="3"/>
        <v>0</v>
      </c>
      <c r="AG8" s="159">
        <f t="shared" si="4"/>
        <v>5</v>
      </c>
      <c r="AH8" s="152">
        <f t="shared" si="5"/>
        <v>1</v>
      </c>
    </row>
    <row r="9" spans="1:34" ht="25.5" customHeight="1" x14ac:dyDescent="0.2">
      <c r="A9" s="161">
        <f>IF(Soupisky!H8&lt;&gt;"", Soupisky!H8, "")</f>
        <v>1863</v>
      </c>
      <c r="B9" s="162" t="str">
        <f>IF(Soupisky!I8&lt;&gt;"", Soupisky!I8, "")</f>
        <v>Novák Jan</v>
      </c>
      <c r="C9" s="155" t="str">
        <f>IF(Soupisky!J8&lt;&gt;"", Soupisky!J8, "")</f>
        <v>M</v>
      </c>
      <c r="D9" s="163" t="str">
        <f>IF(AND(A9&lt;&gt;"", Soupisky!E8 &lt;&gt; ""), Soupisky!E8, "")</f>
        <v>ČRS Rybářský sportovní klub Pardubice COLMIC</v>
      </c>
      <c r="E9" s="157" t="str">
        <f>IF(ISNA(MATCH($A9,'1k - Výsledková listina'!$C:$C,0)),"",INDEX('1k - Výsledková listina'!$B:$T,MATCH($A9,'1k - Výsledková listina'!$C:$C,0),6))</f>
        <v/>
      </c>
      <c r="F9" s="157" t="str">
        <f>IF(ISNA(MATCH($A9,'1k - Výsledková listina'!$C:$C,0)),"",INDEX('1k - Výsledková listina'!$B:$T,MATCH($A9,'1k - Výsledková listina'!$C:$C,0),7))</f>
        <v/>
      </c>
      <c r="G9" s="157" t="str">
        <f>IF(OR(E9="",ISBLANK(E9)),"",INDEX(body!$A:$C,F9+1,2))</f>
        <v/>
      </c>
      <c r="H9" s="157" t="str">
        <f>IF(ISNA(MATCH($A9,'1k - Výsledková listina'!$L:$L,0)),"",INDEX('1k - Výsledková listina'!$B:$T,MATCH($A9,'1k - Výsledková listina'!$L:$L,0),15))</f>
        <v/>
      </c>
      <c r="I9" s="157" t="str">
        <f>IF(ISNA(MATCH($A9,'1k - Výsledková listina'!$L:$L,0)),"",INDEX('1k - Výsledková listina'!$B:$T,MATCH($A9,'1k - Výsledková listina'!$L:$L,0),16))</f>
        <v/>
      </c>
      <c r="J9" s="157" t="str">
        <f>IF(OR(H9="",ISBLANK(H9)),"",INDEX(body!$A:$C,I9+1,2))</f>
        <v/>
      </c>
      <c r="K9" s="157" t="str">
        <f>IF(ISNA(MATCH($A9,'2k - Výsledková listina'!$C:$C,0)),"",INDEX('2k - Výsledková listina'!$B:$T,MATCH($A9,'2k - Výsledková listina'!$C:$C,0),6))</f>
        <v/>
      </c>
      <c r="L9" s="157" t="str">
        <f>IF(ISNA(MATCH($A9,'2k - Výsledková listina'!$C:$C,0)),"",INDEX('2k - Výsledková listina'!$B:$T,MATCH($A9,'2k - Výsledková listina'!$C:$C,0),7))</f>
        <v/>
      </c>
      <c r="M9" s="157" t="str">
        <f>IF(OR(K9="",ISBLANK(K9)),"",INDEX(body!$A:$C,L9+1,2))</f>
        <v/>
      </c>
      <c r="N9" s="157" t="str">
        <f>IF(ISNA(MATCH($A9,'2k - Výsledková listina'!$L:$L,0)),"",INDEX('2k - Výsledková listina'!$B:$T,MATCH($A9,'2k - Výsledková listina'!$L:$L,0),15))</f>
        <v/>
      </c>
      <c r="O9" s="157" t="str">
        <f>IF(ISNA(MATCH($A9,'2k - Výsledková listina'!$L:$L,0)),"",INDEX('2k - Výsledková listina'!$B:$T,MATCH($A9,'2k - Výsledková listina'!$L:$L,0),16))</f>
        <v/>
      </c>
      <c r="P9" s="157" t="str">
        <f>IF(OR(N9="",ISBLANK(N9)),"",INDEX(body!$A:$C,O9+1,2))</f>
        <v/>
      </c>
      <c r="Q9" s="157" t="str">
        <f>IF(ISNA(MATCH($A9,'3k - Výsledková listina'!$C:$C,0)),"",INDEX('3k - Výsledková listina'!$B:$T,MATCH($A9,'3k - Výsledková listina'!$C:$C,0),6))</f>
        <v/>
      </c>
      <c r="R9" s="157" t="str">
        <f>IF(ISNA(MATCH($A9,'3k - Výsledková listina'!$C:$C,0)),"",INDEX('3k - Výsledková listina'!$B:$T,MATCH($A9,'3k - Výsledková listina'!$C:$C,0),7))</f>
        <v/>
      </c>
      <c r="S9" s="157" t="str">
        <f>IF(OR(Q9="",ISBLANK(Q9)),"",INDEX(body!$A:$C,R9+1,2))</f>
        <v/>
      </c>
      <c r="T9" s="157" t="str">
        <f>IF(ISNA(MATCH($A9,'3k - Výsledková listina'!$L:$L,0)),"",INDEX('3k - Výsledková listina'!$B:$T,MATCH($A9,'3k - Výsledková listina'!$L:$L,0),15))</f>
        <v/>
      </c>
      <c r="U9" s="157" t="str">
        <f>IF(ISNA(MATCH($A9,'3k - Výsledková listina'!$L:$L,0)),"",INDEX('3k - Výsledková listina'!$B:$T,MATCH($A9,'3k - Výsledková listina'!$L:$L,0),16))</f>
        <v/>
      </c>
      <c r="V9" s="157" t="str">
        <f>IF(OR(T9="",ISBLANK(T9)),"",INDEX(body!$A:$C,U9+1,2))</f>
        <v/>
      </c>
      <c r="W9" s="157" t="str">
        <f ca="1">IF(ISNA(MATCH($A9,'4k - Výsledková listina'!$C:$C,0)),"",INDEX('4k - Výsledková listina'!$B:$T,MATCH($A9,'4k - Výsledková listina'!$C:$C,0),6))</f>
        <v/>
      </c>
      <c r="X9" s="157" t="str">
        <f ca="1">IF(ISNA(MATCH($A9,'4k - Výsledková listina'!$C:$C,0)),"",INDEX('4k - Výsledková listina'!$B:$T,MATCH($A9,'4k - Výsledková listina'!$C:$C,0),7))</f>
        <v/>
      </c>
      <c r="Y9" s="157" t="str">
        <f ca="1">IF(OR(W9="",ISBLANK(W9)),"",INDEX(body!$A:$C,X9+1,2))</f>
        <v/>
      </c>
      <c r="Z9" s="157" t="str">
        <f ca="1">IF(ISNA(MATCH($A9,'4k - Výsledková listina'!$L:$L,0)),"",INDEX('4k - Výsledková listina'!$B:$T,MATCH($A9,'4k - Výsledková listina'!$L:$L,0),15))</f>
        <v/>
      </c>
      <c r="AA9" s="157" t="str">
        <f ca="1">IF(ISNA(MATCH($A9,'4k - Výsledková listina'!$L:$L,0)),"",INDEX('4k - Výsledková listina'!$B:$T,MATCH($A9,'4k - Výsledková listina'!$L:$L,0),16))</f>
        <v/>
      </c>
      <c r="AB9" s="157" t="str">
        <f ca="1">IF(OR(Z9="",ISBLANK(Z9)),"",INDEX(body!$A:$C,AA9+1,2))</f>
        <v/>
      </c>
      <c r="AC9" s="157">
        <f t="shared" ca="1" si="0"/>
        <v>0</v>
      </c>
      <c r="AD9" s="157">
        <f t="shared" ca="1" si="1"/>
        <v>0</v>
      </c>
      <c r="AE9" s="157">
        <f t="shared" ca="1" si="2"/>
        <v>0</v>
      </c>
      <c r="AF9" s="157">
        <f t="shared" ca="1" si="3"/>
        <v>0</v>
      </c>
      <c r="AG9" s="159">
        <f t="shared" si="4"/>
        <v>6</v>
      </c>
      <c r="AH9" s="152">
        <f t="shared" si="5"/>
        <v>1</v>
      </c>
    </row>
    <row r="10" spans="1:34" ht="25.5" customHeight="1" x14ac:dyDescent="0.2">
      <c r="A10" s="161">
        <f>IF(Soupisky!H9&lt;&gt;"", Soupisky!H9, "")</f>
        <v>94</v>
      </c>
      <c r="B10" s="162" t="str">
        <f>IF(Soupisky!I9&lt;&gt;"", Soupisky!I9, "")</f>
        <v>Konopásek Richard</v>
      </c>
      <c r="C10" s="155" t="str">
        <f>IF(Soupisky!J9&lt;&gt;"", Soupisky!J9, "")</f>
        <v>M</v>
      </c>
      <c r="D10" s="163" t="str">
        <f>IF(AND(A10&lt;&gt;"", Soupisky!E9 &lt;&gt; ""), Soupisky!E9, "")</f>
        <v>ČRS Rybářský sportovní klub Pardubice COLMIC</v>
      </c>
      <c r="E10" s="157" t="str">
        <f>IF(ISNA(MATCH($A10,'1k - Výsledková listina'!$C:$C,0)),"",INDEX('1k - Výsledková listina'!$B:$T,MATCH($A10,'1k - Výsledková listina'!$C:$C,0),6))</f>
        <v/>
      </c>
      <c r="F10" s="157" t="str">
        <f>IF(ISNA(MATCH($A10,'1k - Výsledková listina'!$C:$C,0)),"",INDEX('1k - Výsledková listina'!$B:$T,MATCH($A10,'1k - Výsledková listina'!$C:$C,0),7))</f>
        <v/>
      </c>
      <c r="G10" s="157" t="str">
        <f>IF(OR(E10="",ISBLANK(E10)),"",INDEX(body!$A:$C,F10+1,2))</f>
        <v/>
      </c>
      <c r="H10" s="157" t="str">
        <f>IF(ISNA(MATCH($A10,'1k - Výsledková listina'!$L:$L,0)),"",INDEX('1k - Výsledková listina'!$B:$T,MATCH($A10,'1k - Výsledková listina'!$L:$L,0),15))</f>
        <v/>
      </c>
      <c r="I10" s="157" t="str">
        <f>IF(ISNA(MATCH($A10,'1k - Výsledková listina'!$L:$L,0)),"",INDEX('1k - Výsledková listina'!$B:$T,MATCH($A10,'1k - Výsledková listina'!$L:$L,0),16))</f>
        <v/>
      </c>
      <c r="J10" s="157" t="str">
        <f>IF(OR(H10="",ISBLANK(H10)),"",INDEX(body!$A:$C,I10+1,2))</f>
        <v/>
      </c>
      <c r="K10" s="157" t="str">
        <f>IF(ISNA(MATCH($A10,'2k - Výsledková listina'!$C:$C,0)),"",INDEX('2k - Výsledková listina'!$B:$T,MATCH($A10,'2k - Výsledková listina'!$C:$C,0),6))</f>
        <v/>
      </c>
      <c r="L10" s="157" t="str">
        <f>IF(ISNA(MATCH($A10,'2k - Výsledková listina'!$C:$C,0)),"",INDEX('2k - Výsledková listina'!$B:$T,MATCH($A10,'2k - Výsledková listina'!$C:$C,0),7))</f>
        <v/>
      </c>
      <c r="M10" s="157" t="str">
        <f>IF(OR(K10="",ISBLANK(K10)),"",INDEX(body!$A:$C,L10+1,2))</f>
        <v/>
      </c>
      <c r="N10" s="157" t="str">
        <f>IF(ISNA(MATCH($A10,'2k - Výsledková listina'!$L:$L,0)),"",INDEX('2k - Výsledková listina'!$B:$T,MATCH($A10,'2k - Výsledková listina'!$L:$L,0),15))</f>
        <v/>
      </c>
      <c r="O10" s="157" t="str">
        <f>IF(ISNA(MATCH($A10,'2k - Výsledková listina'!$L:$L,0)),"",INDEX('2k - Výsledková listina'!$B:$T,MATCH($A10,'2k - Výsledková listina'!$L:$L,0),16))</f>
        <v/>
      </c>
      <c r="P10" s="157" t="str">
        <f>IF(OR(N10="",ISBLANK(N10)),"",INDEX(body!$A:$C,O10+1,2))</f>
        <v/>
      </c>
      <c r="Q10" s="157" t="str">
        <f>IF(ISNA(MATCH($A10,'3k - Výsledková listina'!$C:$C,0)),"",INDEX('3k - Výsledková listina'!$B:$T,MATCH($A10,'3k - Výsledková listina'!$C:$C,0),6))</f>
        <v/>
      </c>
      <c r="R10" s="157" t="str">
        <f>IF(ISNA(MATCH($A10,'3k - Výsledková listina'!$C:$C,0)),"",INDEX('3k - Výsledková listina'!$B:$T,MATCH($A10,'3k - Výsledková listina'!$C:$C,0),7))</f>
        <v/>
      </c>
      <c r="S10" s="157" t="str">
        <f>IF(OR(Q10="",ISBLANK(Q10)),"",INDEX(body!$A:$C,R10+1,2))</f>
        <v/>
      </c>
      <c r="T10" s="157" t="str">
        <f>IF(ISNA(MATCH($A10,'3k - Výsledková listina'!$L:$L,0)),"",INDEX('3k - Výsledková listina'!$B:$T,MATCH($A10,'3k - Výsledková listina'!$L:$L,0),15))</f>
        <v/>
      </c>
      <c r="U10" s="157" t="str">
        <f>IF(ISNA(MATCH($A10,'3k - Výsledková listina'!$L:$L,0)),"",INDEX('3k - Výsledková listina'!$B:$T,MATCH($A10,'3k - Výsledková listina'!$L:$L,0),16))</f>
        <v/>
      </c>
      <c r="V10" s="157" t="str">
        <f>IF(OR(T10="",ISBLANK(T10)),"",INDEX(body!$A:$C,U10+1,2))</f>
        <v/>
      </c>
      <c r="W10" s="157" t="str">
        <f ca="1">IF(ISNA(MATCH($A10,'4k - Výsledková listina'!$C:$C,0)),"",INDEX('4k - Výsledková listina'!$B:$T,MATCH($A10,'4k - Výsledková listina'!$C:$C,0),6))</f>
        <v/>
      </c>
      <c r="X10" s="157" t="str">
        <f ca="1">IF(ISNA(MATCH($A10,'4k - Výsledková listina'!$C:$C,0)),"",INDEX('4k - Výsledková listina'!$B:$T,MATCH($A10,'4k - Výsledková listina'!$C:$C,0),7))</f>
        <v/>
      </c>
      <c r="Y10" s="157" t="str">
        <f ca="1">IF(OR(W10="",ISBLANK(W10)),"",INDEX(body!$A:$C,X10+1,2))</f>
        <v/>
      </c>
      <c r="Z10" s="157" t="str">
        <f ca="1">IF(ISNA(MATCH($A10,'4k - Výsledková listina'!$L:$L,0)),"",INDEX('4k - Výsledková listina'!$B:$T,MATCH($A10,'4k - Výsledková listina'!$L:$L,0),15))</f>
        <v/>
      </c>
      <c r="AA10" s="157" t="str">
        <f ca="1">IF(ISNA(MATCH($A10,'4k - Výsledková listina'!$L:$L,0)),"",INDEX('4k - Výsledková listina'!$B:$T,MATCH($A10,'4k - Výsledková listina'!$L:$L,0),16))</f>
        <v/>
      </c>
      <c r="AB10" s="157" t="str">
        <f ca="1">IF(OR(Z10="",ISBLANK(Z10)),"",INDEX(body!$A:$C,AA10+1,2))</f>
        <v/>
      </c>
      <c r="AC10" s="157">
        <f t="shared" ca="1" si="0"/>
        <v>0</v>
      </c>
      <c r="AD10" s="157">
        <f t="shared" ca="1" si="1"/>
        <v>0</v>
      </c>
      <c r="AE10" s="157">
        <f t="shared" ca="1" si="2"/>
        <v>0</v>
      </c>
      <c r="AF10" s="157">
        <f t="shared" ca="1" si="3"/>
        <v>0</v>
      </c>
      <c r="AG10" s="159">
        <f t="shared" si="4"/>
        <v>7</v>
      </c>
      <c r="AH10" s="152">
        <f t="shared" si="5"/>
        <v>1</v>
      </c>
    </row>
    <row r="11" spans="1:34" ht="25.5" customHeight="1" x14ac:dyDescent="0.2">
      <c r="A11" s="161">
        <f>IF(Soupisky!H10&lt;&gt;"", Soupisky!H10, "")</f>
        <v>3847</v>
      </c>
      <c r="B11" s="162" t="str">
        <f>IF(Soupisky!I10&lt;&gt;"", Soupisky!I10, "")</f>
        <v>DVOŘÁK JIŘÍ</v>
      </c>
      <c r="C11" s="155" t="str">
        <f>IF(Soupisky!J10&lt;&gt;"", Soupisky!J10, "")</f>
        <v>U25</v>
      </c>
      <c r="D11" s="163" t="str">
        <f>IF(AND(A11&lt;&gt;"", Soupisky!E10 &lt;&gt; ""), Soupisky!E10, "")</f>
        <v>ČRS Rybářský sportovní klub Pardubice COLMIC</v>
      </c>
      <c r="E11" s="157" t="str">
        <f>IF(ISNA(MATCH($A11,'1k - Výsledková listina'!$C:$C,0)),"",INDEX('1k - Výsledková listina'!$B:$T,MATCH($A11,'1k - Výsledková listina'!$C:$C,0),6))</f>
        <v/>
      </c>
      <c r="F11" s="157" t="str">
        <f>IF(ISNA(MATCH($A11,'1k - Výsledková listina'!$C:$C,0)),"",INDEX('1k - Výsledková listina'!$B:$T,MATCH($A11,'1k - Výsledková listina'!$C:$C,0),7))</f>
        <v/>
      </c>
      <c r="G11" s="157" t="str">
        <f>IF(OR(E11="",ISBLANK(E11)),"",INDEX(body!$A:$C,F11+1,2))</f>
        <v/>
      </c>
      <c r="H11" s="157" t="str">
        <f>IF(ISNA(MATCH($A11,'1k - Výsledková listina'!$L:$L,0)),"",INDEX('1k - Výsledková listina'!$B:$T,MATCH($A11,'1k - Výsledková listina'!$L:$L,0),15))</f>
        <v/>
      </c>
      <c r="I11" s="157" t="str">
        <f>IF(ISNA(MATCH($A11,'1k - Výsledková listina'!$L:$L,0)),"",INDEX('1k - Výsledková listina'!$B:$T,MATCH($A11,'1k - Výsledková listina'!$L:$L,0),16))</f>
        <v/>
      </c>
      <c r="J11" s="157" t="str">
        <f>IF(OR(H11="",ISBLANK(H11)),"",INDEX(body!$A:$C,I11+1,2))</f>
        <v/>
      </c>
      <c r="K11" s="157" t="str">
        <f>IF(ISNA(MATCH($A11,'2k - Výsledková listina'!$C:$C,0)),"",INDEX('2k - Výsledková listina'!$B:$T,MATCH($A11,'2k - Výsledková listina'!$C:$C,0),6))</f>
        <v/>
      </c>
      <c r="L11" s="157" t="str">
        <f>IF(ISNA(MATCH($A11,'2k - Výsledková listina'!$C:$C,0)),"",INDEX('2k - Výsledková listina'!$B:$T,MATCH($A11,'2k - Výsledková listina'!$C:$C,0),7))</f>
        <v/>
      </c>
      <c r="M11" s="157" t="str">
        <f>IF(OR(K11="",ISBLANK(K11)),"",INDEX(body!$A:$C,L11+1,2))</f>
        <v/>
      </c>
      <c r="N11" s="157" t="str">
        <f>IF(ISNA(MATCH($A11,'2k - Výsledková listina'!$L:$L,0)),"",INDEX('2k - Výsledková listina'!$B:$T,MATCH($A11,'2k - Výsledková listina'!$L:$L,0),15))</f>
        <v/>
      </c>
      <c r="O11" s="157" t="str">
        <f>IF(ISNA(MATCH($A11,'2k - Výsledková listina'!$L:$L,0)),"",INDEX('2k - Výsledková listina'!$B:$T,MATCH($A11,'2k - Výsledková listina'!$L:$L,0),16))</f>
        <v/>
      </c>
      <c r="P11" s="157" t="str">
        <f>IF(OR(N11="",ISBLANK(N11)),"",INDEX(body!$A:$C,O11+1,2))</f>
        <v/>
      </c>
      <c r="Q11" s="157" t="str">
        <f>IF(ISNA(MATCH($A11,'3k - Výsledková listina'!$C:$C,0)),"",INDEX('3k - Výsledková listina'!$B:$T,MATCH($A11,'3k - Výsledková listina'!$C:$C,0),6))</f>
        <v/>
      </c>
      <c r="R11" s="157" t="str">
        <f>IF(ISNA(MATCH($A11,'3k - Výsledková listina'!$C:$C,0)),"",INDEX('3k - Výsledková listina'!$B:$T,MATCH($A11,'3k - Výsledková listina'!$C:$C,0),7))</f>
        <v/>
      </c>
      <c r="S11" s="157" t="str">
        <f>IF(OR(Q11="",ISBLANK(Q11)),"",INDEX(body!$A:$C,R11+1,2))</f>
        <v/>
      </c>
      <c r="T11" s="157" t="str">
        <f>IF(ISNA(MATCH($A11,'3k - Výsledková listina'!$L:$L,0)),"",INDEX('3k - Výsledková listina'!$B:$T,MATCH($A11,'3k - Výsledková listina'!$L:$L,0),15))</f>
        <v/>
      </c>
      <c r="U11" s="157" t="str">
        <f>IF(ISNA(MATCH($A11,'3k - Výsledková listina'!$L:$L,0)),"",INDEX('3k - Výsledková listina'!$B:$T,MATCH($A11,'3k - Výsledková listina'!$L:$L,0),16))</f>
        <v/>
      </c>
      <c r="V11" s="157" t="str">
        <f>IF(OR(T11="",ISBLANK(T11)),"",INDEX(body!$A:$C,U11+1,2))</f>
        <v/>
      </c>
      <c r="W11" s="157" t="str">
        <f ca="1">IF(ISNA(MATCH($A11,'4k - Výsledková listina'!$C:$C,0)),"",INDEX('4k - Výsledková listina'!$B:$T,MATCH($A11,'4k - Výsledková listina'!$C:$C,0),6))</f>
        <v/>
      </c>
      <c r="X11" s="157" t="str">
        <f ca="1">IF(ISNA(MATCH($A11,'4k - Výsledková listina'!$C:$C,0)),"",INDEX('4k - Výsledková listina'!$B:$T,MATCH($A11,'4k - Výsledková listina'!$C:$C,0),7))</f>
        <v/>
      </c>
      <c r="Y11" s="157" t="str">
        <f ca="1">IF(OR(W11="",ISBLANK(W11)),"",INDEX(body!$A:$C,X11+1,2))</f>
        <v/>
      </c>
      <c r="Z11" s="157" t="str">
        <f ca="1">IF(ISNA(MATCH($A11,'4k - Výsledková listina'!$L:$L,0)),"",INDEX('4k - Výsledková listina'!$B:$T,MATCH($A11,'4k - Výsledková listina'!$L:$L,0),15))</f>
        <v/>
      </c>
      <c r="AA11" s="157" t="str">
        <f ca="1">IF(ISNA(MATCH($A11,'4k - Výsledková listina'!$L:$L,0)),"",INDEX('4k - Výsledková listina'!$B:$T,MATCH($A11,'4k - Výsledková listina'!$L:$L,0),16))</f>
        <v/>
      </c>
      <c r="AB11" s="157" t="str">
        <f ca="1">IF(OR(Z11="",ISBLANK(Z11)),"",INDEX(body!$A:$C,AA11+1,2))</f>
        <v/>
      </c>
      <c r="AC11" s="157">
        <f t="shared" ca="1" si="0"/>
        <v>0</v>
      </c>
      <c r="AD11" s="157">
        <f t="shared" ca="1" si="1"/>
        <v>0</v>
      </c>
      <c r="AE11" s="157">
        <f t="shared" ca="1" si="2"/>
        <v>0</v>
      </c>
      <c r="AF11" s="157">
        <f t="shared" ca="1" si="3"/>
        <v>0</v>
      </c>
      <c r="AG11" s="159">
        <f t="shared" si="4"/>
        <v>8</v>
      </c>
      <c r="AH11" s="152">
        <f t="shared" si="5"/>
        <v>1</v>
      </c>
    </row>
    <row r="12" spans="1:34" ht="25.5" customHeight="1" x14ac:dyDescent="0.2">
      <c r="A12" s="161" t="str">
        <f>IF(Soupisky!H11&lt;&gt;"", Soupisky!H11, "")</f>
        <v/>
      </c>
      <c r="B12" s="162" t="str">
        <f>IF(Soupisky!I11&lt;&gt;"", Soupisky!I11, "")</f>
        <v/>
      </c>
      <c r="C12" s="155" t="str">
        <f>IF(Soupisky!J11&lt;&gt;"", Soupisky!J11, "")</f>
        <v/>
      </c>
      <c r="D12" s="163" t="str">
        <f>IF(AND(A12&lt;&gt;"", Soupisky!E11 &lt;&gt; ""), Soupisky!E11, "")</f>
        <v/>
      </c>
      <c r="E12" s="157" t="str">
        <f>IF(ISNA(MATCH($A12,'1k - Výsledková listina'!$C:$C,0)),"",INDEX('1k - Výsledková listina'!$B:$T,MATCH($A12,'1k - Výsledková listina'!$C:$C,0),6))</f>
        <v/>
      </c>
      <c r="F12" s="157" t="str">
        <f>IF(ISNA(MATCH($A12,'1k - Výsledková listina'!$C:$C,0)),"",INDEX('1k - Výsledková listina'!$B:$T,MATCH($A12,'1k - Výsledková listina'!$C:$C,0),7))</f>
        <v/>
      </c>
      <c r="G12" s="157" t="str">
        <f>IF(OR(E12="",ISBLANK(E12)),"",INDEX(body!$A:$C,F12+1,2))</f>
        <v/>
      </c>
      <c r="H12" s="157" t="str">
        <f>IF(ISNA(MATCH($A12,'1k - Výsledková listina'!$L:$L,0)),"",INDEX('1k - Výsledková listina'!$B:$T,MATCH($A12,'1k - Výsledková listina'!$L:$L,0),15))</f>
        <v/>
      </c>
      <c r="I12" s="157" t="str">
        <f>IF(ISNA(MATCH($A12,'1k - Výsledková listina'!$L:$L,0)),"",INDEX('1k - Výsledková listina'!$B:$T,MATCH($A12,'1k - Výsledková listina'!$L:$L,0),16))</f>
        <v/>
      </c>
      <c r="J12" s="157" t="str">
        <f>IF(OR(H12="",ISBLANK(H12)),"",INDEX(body!$A:$C,I12+1,2))</f>
        <v/>
      </c>
      <c r="K12" s="157" t="str">
        <f>IF(ISNA(MATCH($A12,'2k - Výsledková listina'!$C:$C,0)),"",INDEX('2k - Výsledková listina'!$B:$T,MATCH($A12,'2k - Výsledková listina'!$C:$C,0),6))</f>
        <v/>
      </c>
      <c r="L12" s="157" t="str">
        <f>IF(ISNA(MATCH($A12,'2k - Výsledková listina'!$C:$C,0)),"",INDEX('2k - Výsledková listina'!$B:$T,MATCH($A12,'2k - Výsledková listina'!$C:$C,0),7))</f>
        <v/>
      </c>
      <c r="M12" s="157" t="str">
        <f>IF(OR(K12="",ISBLANK(K12)),"",INDEX(body!$A:$C,L12+1,2))</f>
        <v/>
      </c>
      <c r="N12" s="157" t="str">
        <f>IF(ISNA(MATCH($A12,'2k - Výsledková listina'!$L:$L,0)),"",INDEX('2k - Výsledková listina'!$B:$T,MATCH($A12,'2k - Výsledková listina'!$L:$L,0),15))</f>
        <v/>
      </c>
      <c r="O12" s="157" t="str">
        <f>IF(ISNA(MATCH($A12,'2k - Výsledková listina'!$L:$L,0)),"",INDEX('2k - Výsledková listina'!$B:$T,MATCH($A12,'2k - Výsledková listina'!$L:$L,0),16))</f>
        <v/>
      </c>
      <c r="P12" s="157" t="str">
        <f>IF(OR(N12="",ISBLANK(N12)),"",INDEX(body!$A:$C,O12+1,2))</f>
        <v/>
      </c>
      <c r="Q12" s="157" t="str">
        <f>IF(ISNA(MATCH($A12,'3k - Výsledková listina'!$C:$C,0)),"",INDEX('3k - Výsledková listina'!$B:$T,MATCH($A12,'3k - Výsledková listina'!$C:$C,0),6))</f>
        <v/>
      </c>
      <c r="R12" s="157" t="str">
        <f>IF(ISNA(MATCH($A12,'3k - Výsledková listina'!$C:$C,0)),"",INDEX('3k - Výsledková listina'!$B:$T,MATCH($A12,'3k - Výsledková listina'!$C:$C,0),7))</f>
        <v/>
      </c>
      <c r="S12" s="157" t="str">
        <f>IF(OR(Q12="",ISBLANK(Q12)),"",INDEX(body!$A:$C,R12+1,2))</f>
        <v/>
      </c>
      <c r="T12" s="157" t="str">
        <f>IF(ISNA(MATCH($A12,'3k - Výsledková listina'!$L:$L,0)),"",INDEX('3k - Výsledková listina'!$B:$T,MATCH($A12,'3k - Výsledková listina'!$L:$L,0),15))</f>
        <v/>
      </c>
      <c r="U12" s="157" t="str">
        <f>IF(ISNA(MATCH($A12,'3k - Výsledková listina'!$L:$L,0)),"",INDEX('3k - Výsledková listina'!$B:$T,MATCH($A12,'3k - Výsledková listina'!$L:$L,0),16))</f>
        <v/>
      </c>
      <c r="V12" s="157" t="str">
        <f>IF(OR(T12="",ISBLANK(T12)),"",INDEX(body!$A:$C,U12+1,2))</f>
        <v/>
      </c>
      <c r="W12" s="157" t="str">
        <f ca="1">IF(ISNA(MATCH($A12,'4k - Výsledková listina'!$C:$C,0)),"",INDEX('4k - Výsledková listina'!$B:$T,MATCH($A12,'4k - Výsledková listina'!$C:$C,0),6))</f>
        <v/>
      </c>
      <c r="X12" s="157" t="str">
        <f ca="1">IF(ISNA(MATCH($A12,'4k - Výsledková listina'!$C:$C,0)),"",INDEX('4k - Výsledková listina'!$B:$T,MATCH($A12,'4k - Výsledková listina'!$C:$C,0),7))</f>
        <v/>
      </c>
      <c r="Y12" s="157" t="str">
        <f ca="1">IF(OR(W12="",ISBLANK(W12)),"",INDEX(body!$A:$C,X12+1,2))</f>
        <v/>
      </c>
      <c r="Z12" s="157" t="str">
        <f ca="1">IF(ISNA(MATCH($A12,'4k - Výsledková listina'!$L:$L,0)),"",INDEX('4k - Výsledková listina'!$B:$T,MATCH($A12,'4k - Výsledková listina'!$L:$L,0),15))</f>
        <v/>
      </c>
      <c r="AA12" s="157" t="str">
        <f ca="1">IF(ISNA(MATCH($A12,'4k - Výsledková listina'!$L:$L,0)),"",INDEX('4k - Výsledková listina'!$B:$T,MATCH($A12,'4k - Výsledková listina'!$L:$L,0),16))</f>
        <v/>
      </c>
      <c r="AB12" s="157" t="str">
        <f ca="1">IF(OR(Z12="",ISBLANK(Z12)),"",INDEX(body!$A:$C,AA12+1,2))</f>
        <v/>
      </c>
      <c r="AC12" s="157">
        <f t="shared" ca="1" si="0"/>
        <v>0</v>
      </c>
      <c r="AD12" s="157">
        <f t="shared" ca="1" si="1"/>
        <v>0</v>
      </c>
      <c r="AE12" s="157">
        <f t="shared" ca="1" si="2"/>
        <v>0</v>
      </c>
      <c r="AF12" s="157">
        <f t="shared" ca="1" si="3"/>
        <v>0</v>
      </c>
      <c r="AG12" s="159">
        <f t="shared" si="4"/>
        <v>9</v>
      </c>
      <c r="AH12" s="152">
        <f t="shared" si="5"/>
        <v>0</v>
      </c>
    </row>
    <row r="13" spans="1:34" ht="25.5" customHeight="1" x14ac:dyDescent="0.2">
      <c r="A13" s="161" t="str">
        <f>IF(Soupisky!H12&lt;&gt;"", Soupisky!H12, "")</f>
        <v/>
      </c>
      <c r="B13" s="162" t="str">
        <f>IF(Soupisky!I12&lt;&gt;"", Soupisky!I12, "")</f>
        <v/>
      </c>
      <c r="C13" s="155" t="str">
        <f>IF(Soupisky!J12&lt;&gt;"", Soupisky!J12, "")</f>
        <v/>
      </c>
      <c r="D13" s="163" t="str">
        <f>IF(AND(A13&lt;&gt;"", Soupisky!E12 &lt;&gt; ""), Soupisky!E12, "")</f>
        <v/>
      </c>
      <c r="E13" s="157" t="str">
        <f>IF(ISNA(MATCH($A13,'1k - Výsledková listina'!$C:$C,0)),"",INDEX('1k - Výsledková listina'!$B:$T,MATCH($A13,'1k - Výsledková listina'!$C:$C,0),6))</f>
        <v/>
      </c>
      <c r="F13" s="157" t="str">
        <f>IF(ISNA(MATCH($A13,'1k - Výsledková listina'!$C:$C,0)),"",INDEX('1k - Výsledková listina'!$B:$T,MATCH($A13,'1k - Výsledková listina'!$C:$C,0),7))</f>
        <v/>
      </c>
      <c r="G13" s="157" t="str">
        <f>IF(OR(E13="",ISBLANK(E13)),"",INDEX(body!$A:$C,F13+1,2))</f>
        <v/>
      </c>
      <c r="H13" s="157" t="str">
        <f>IF(ISNA(MATCH($A13,'1k - Výsledková listina'!$L:$L,0)),"",INDEX('1k - Výsledková listina'!$B:$T,MATCH($A13,'1k - Výsledková listina'!$L:$L,0),15))</f>
        <v/>
      </c>
      <c r="I13" s="157" t="str">
        <f>IF(ISNA(MATCH($A13,'1k - Výsledková listina'!$L:$L,0)),"",INDEX('1k - Výsledková listina'!$B:$T,MATCH($A13,'1k - Výsledková listina'!$L:$L,0),16))</f>
        <v/>
      </c>
      <c r="J13" s="157" t="str">
        <f>IF(OR(H13="",ISBLANK(H13)),"",INDEX(body!$A:$C,I13+1,2))</f>
        <v/>
      </c>
      <c r="K13" s="157" t="str">
        <f>IF(ISNA(MATCH($A13,'2k - Výsledková listina'!$C:$C,0)),"",INDEX('2k - Výsledková listina'!$B:$T,MATCH($A13,'2k - Výsledková listina'!$C:$C,0),6))</f>
        <v/>
      </c>
      <c r="L13" s="157" t="str">
        <f>IF(ISNA(MATCH($A13,'2k - Výsledková listina'!$C:$C,0)),"",INDEX('2k - Výsledková listina'!$B:$T,MATCH($A13,'2k - Výsledková listina'!$C:$C,0),7))</f>
        <v/>
      </c>
      <c r="M13" s="157" t="str">
        <f>IF(OR(K13="",ISBLANK(K13)),"",INDEX(body!$A:$C,L13+1,2))</f>
        <v/>
      </c>
      <c r="N13" s="157" t="str">
        <f>IF(ISNA(MATCH($A13,'2k - Výsledková listina'!$L:$L,0)),"",INDEX('2k - Výsledková listina'!$B:$T,MATCH($A13,'2k - Výsledková listina'!$L:$L,0),15))</f>
        <v/>
      </c>
      <c r="O13" s="157" t="str">
        <f>IF(ISNA(MATCH($A13,'2k - Výsledková listina'!$L:$L,0)),"",INDEX('2k - Výsledková listina'!$B:$T,MATCH($A13,'2k - Výsledková listina'!$L:$L,0),16))</f>
        <v/>
      </c>
      <c r="P13" s="157" t="str">
        <f>IF(OR(N13="",ISBLANK(N13)),"",INDEX(body!$A:$C,O13+1,2))</f>
        <v/>
      </c>
      <c r="Q13" s="157" t="str">
        <f>IF(ISNA(MATCH($A13,'3k - Výsledková listina'!$C:$C,0)),"",INDEX('3k - Výsledková listina'!$B:$T,MATCH($A13,'3k - Výsledková listina'!$C:$C,0),6))</f>
        <v/>
      </c>
      <c r="R13" s="157" t="str">
        <f>IF(ISNA(MATCH($A13,'3k - Výsledková listina'!$C:$C,0)),"",INDEX('3k - Výsledková listina'!$B:$T,MATCH($A13,'3k - Výsledková listina'!$C:$C,0),7))</f>
        <v/>
      </c>
      <c r="S13" s="157" t="str">
        <f>IF(OR(Q13="",ISBLANK(Q13)),"",INDEX(body!$A:$C,R13+1,2))</f>
        <v/>
      </c>
      <c r="T13" s="157" t="str">
        <f>IF(ISNA(MATCH($A13,'3k - Výsledková listina'!$L:$L,0)),"",INDEX('3k - Výsledková listina'!$B:$T,MATCH($A13,'3k - Výsledková listina'!$L:$L,0),15))</f>
        <v/>
      </c>
      <c r="U13" s="157" t="str">
        <f>IF(ISNA(MATCH($A13,'3k - Výsledková listina'!$L:$L,0)),"",INDEX('3k - Výsledková listina'!$B:$T,MATCH($A13,'3k - Výsledková listina'!$L:$L,0),16))</f>
        <v/>
      </c>
      <c r="V13" s="157" t="str">
        <f>IF(OR(T13="",ISBLANK(T13)),"",INDEX(body!$A:$C,U13+1,2))</f>
        <v/>
      </c>
      <c r="W13" s="157" t="str">
        <f ca="1">IF(ISNA(MATCH($A13,'4k - Výsledková listina'!$C:$C,0)),"",INDEX('4k - Výsledková listina'!$B:$T,MATCH($A13,'4k - Výsledková listina'!$C:$C,0),6))</f>
        <v/>
      </c>
      <c r="X13" s="157" t="str">
        <f ca="1">IF(ISNA(MATCH($A13,'4k - Výsledková listina'!$C:$C,0)),"",INDEX('4k - Výsledková listina'!$B:$T,MATCH($A13,'4k - Výsledková listina'!$C:$C,0),7))</f>
        <v/>
      </c>
      <c r="Y13" s="157" t="str">
        <f ca="1">IF(OR(W13="",ISBLANK(W13)),"",INDEX(body!$A:$C,X13+1,2))</f>
        <v/>
      </c>
      <c r="Z13" s="157" t="str">
        <f ca="1">IF(ISNA(MATCH($A13,'4k - Výsledková listina'!$L:$L,0)),"",INDEX('4k - Výsledková listina'!$B:$T,MATCH($A13,'4k - Výsledková listina'!$L:$L,0),15))</f>
        <v/>
      </c>
      <c r="AA13" s="157" t="str">
        <f ca="1">IF(ISNA(MATCH($A13,'4k - Výsledková listina'!$L:$L,0)),"",INDEX('4k - Výsledková listina'!$B:$T,MATCH($A13,'4k - Výsledková listina'!$L:$L,0),16))</f>
        <v/>
      </c>
      <c r="AB13" s="157" t="str">
        <f ca="1">IF(OR(Z13="",ISBLANK(Z13)),"",INDEX(body!$A:$C,AA13+1,2))</f>
        <v/>
      </c>
      <c r="AC13" s="157">
        <f t="shared" ca="1" si="0"/>
        <v>0</v>
      </c>
      <c r="AD13" s="157">
        <f t="shared" ca="1" si="1"/>
        <v>0</v>
      </c>
      <c r="AE13" s="157">
        <f t="shared" ca="1" si="2"/>
        <v>0</v>
      </c>
      <c r="AF13" s="157">
        <f t="shared" ca="1" si="3"/>
        <v>0</v>
      </c>
      <c r="AG13" s="159">
        <f t="shared" si="4"/>
        <v>10</v>
      </c>
      <c r="AH13" s="152">
        <f t="shared" si="5"/>
        <v>0</v>
      </c>
    </row>
    <row r="14" spans="1:34" ht="25.5" customHeight="1" x14ac:dyDescent="0.2">
      <c r="A14" s="161" t="str">
        <f>IF(Soupisky!H13&lt;&gt;"", Soupisky!H13, "")</f>
        <v/>
      </c>
      <c r="B14" s="162" t="str">
        <f>IF(Soupisky!I13&lt;&gt;"", Soupisky!I13, "")</f>
        <v/>
      </c>
      <c r="C14" s="155" t="str">
        <f>IF(Soupisky!J13&lt;&gt;"", Soupisky!J13, "")</f>
        <v/>
      </c>
      <c r="D14" s="163" t="str">
        <f>IF(AND(A14&lt;&gt;"", Soupisky!E13 &lt;&gt; ""), Soupisky!E13, "")</f>
        <v/>
      </c>
      <c r="E14" s="157" t="str">
        <f>IF(ISNA(MATCH($A14,'1k - Výsledková listina'!$C:$C,0)),"",INDEX('1k - Výsledková listina'!$B:$T,MATCH($A14,'1k - Výsledková listina'!$C:$C,0),6))</f>
        <v/>
      </c>
      <c r="F14" s="157" t="str">
        <f>IF(ISNA(MATCH($A14,'1k - Výsledková listina'!$C:$C,0)),"",INDEX('1k - Výsledková listina'!$B:$T,MATCH($A14,'1k - Výsledková listina'!$C:$C,0),7))</f>
        <v/>
      </c>
      <c r="G14" s="157" t="str">
        <f>IF(OR(E14="",ISBLANK(E14)),"",INDEX(body!$A:$C,F14+1,2))</f>
        <v/>
      </c>
      <c r="H14" s="157" t="str">
        <f>IF(ISNA(MATCH($A14,'1k - Výsledková listina'!$L:$L,0)),"",INDEX('1k - Výsledková listina'!$B:$T,MATCH($A14,'1k - Výsledková listina'!$L:$L,0),15))</f>
        <v/>
      </c>
      <c r="I14" s="157" t="str">
        <f>IF(ISNA(MATCH($A14,'1k - Výsledková listina'!$L:$L,0)),"",INDEX('1k - Výsledková listina'!$B:$T,MATCH($A14,'1k - Výsledková listina'!$L:$L,0),16))</f>
        <v/>
      </c>
      <c r="J14" s="157" t="str">
        <f>IF(OR(H14="",ISBLANK(H14)),"",INDEX(body!$A:$C,I14+1,2))</f>
        <v/>
      </c>
      <c r="K14" s="157" t="str">
        <f>IF(ISNA(MATCH($A14,'2k - Výsledková listina'!$C:$C,0)),"",INDEX('2k - Výsledková listina'!$B:$T,MATCH($A14,'2k - Výsledková listina'!$C:$C,0),6))</f>
        <v/>
      </c>
      <c r="L14" s="157" t="str">
        <f>IF(ISNA(MATCH($A14,'2k - Výsledková listina'!$C:$C,0)),"",INDEX('2k - Výsledková listina'!$B:$T,MATCH($A14,'2k - Výsledková listina'!$C:$C,0),7))</f>
        <v/>
      </c>
      <c r="M14" s="157" t="str">
        <f>IF(OR(K14="",ISBLANK(K14)),"",INDEX(body!$A:$C,L14+1,2))</f>
        <v/>
      </c>
      <c r="N14" s="157" t="str">
        <f>IF(ISNA(MATCH($A14,'2k - Výsledková listina'!$L:$L,0)),"",INDEX('2k - Výsledková listina'!$B:$T,MATCH($A14,'2k - Výsledková listina'!$L:$L,0),15))</f>
        <v/>
      </c>
      <c r="O14" s="157" t="str">
        <f>IF(ISNA(MATCH($A14,'2k - Výsledková listina'!$L:$L,0)),"",INDEX('2k - Výsledková listina'!$B:$T,MATCH($A14,'2k - Výsledková listina'!$L:$L,0),16))</f>
        <v/>
      </c>
      <c r="P14" s="157" t="str">
        <f>IF(OR(N14="",ISBLANK(N14)),"",INDEX(body!$A:$C,O14+1,2))</f>
        <v/>
      </c>
      <c r="Q14" s="157" t="str">
        <f>IF(ISNA(MATCH($A14,'3k - Výsledková listina'!$C:$C,0)),"",INDEX('3k - Výsledková listina'!$B:$T,MATCH($A14,'3k - Výsledková listina'!$C:$C,0),6))</f>
        <v/>
      </c>
      <c r="R14" s="157" t="str">
        <f>IF(ISNA(MATCH($A14,'3k - Výsledková listina'!$C:$C,0)),"",INDEX('3k - Výsledková listina'!$B:$T,MATCH($A14,'3k - Výsledková listina'!$C:$C,0),7))</f>
        <v/>
      </c>
      <c r="S14" s="157" t="str">
        <f>IF(OR(Q14="",ISBLANK(Q14)),"",INDEX(body!$A:$C,R14+1,2))</f>
        <v/>
      </c>
      <c r="T14" s="157" t="str">
        <f>IF(ISNA(MATCH($A14,'3k - Výsledková listina'!$L:$L,0)),"",INDEX('3k - Výsledková listina'!$B:$T,MATCH($A14,'3k - Výsledková listina'!$L:$L,0),15))</f>
        <v/>
      </c>
      <c r="U14" s="157" t="str">
        <f>IF(ISNA(MATCH($A14,'3k - Výsledková listina'!$L:$L,0)),"",INDEX('3k - Výsledková listina'!$B:$T,MATCH($A14,'3k - Výsledková listina'!$L:$L,0),16))</f>
        <v/>
      </c>
      <c r="V14" s="157" t="str">
        <f>IF(OR(T14="",ISBLANK(T14)),"",INDEX(body!$A:$C,U14+1,2))</f>
        <v/>
      </c>
      <c r="W14" s="157" t="str">
        <f ca="1">IF(ISNA(MATCH($A14,'4k - Výsledková listina'!$C:$C,0)),"",INDEX('4k - Výsledková listina'!$B:$T,MATCH($A14,'4k - Výsledková listina'!$C:$C,0),6))</f>
        <v/>
      </c>
      <c r="X14" s="157" t="str">
        <f ca="1">IF(ISNA(MATCH($A14,'4k - Výsledková listina'!$C:$C,0)),"",INDEX('4k - Výsledková listina'!$B:$T,MATCH($A14,'4k - Výsledková listina'!$C:$C,0),7))</f>
        <v/>
      </c>
      <c r="Y14" s="157" t="str">
        <f ca="1">IF(OR(W14="",ISBLANK(W14)),"",INDEX(body!$A:$C,X14+1,2))</f>
        <v/>
      </c>
      <c r="Z14" s="157" t="str">
        <f ca="1">IF(ISNA(MATCH($A14,'4k - Výsledková listina'!$L:$L,0)),"",INDEX('4k - Výsledková listina'!$B:$T,MATCH($A14,'4k - Výsledková listina'!$L:$L,0),15))</f>
        <v/>
      </c>
      <c r="AA14" s="157" t="str">
        <f ca="1">IF(ISNA(MATCH($A14,'4k - Výsledková listina'!$L:$L,0)),"",INDEX('4k - Výsledková listina'!$B:$T,MATCH($A14,'4k - Výsledková listina'!$L:$L,0),16))</f>
        <v/>
      </c>
      <c r="AB14" s="157" t="str">
        <f ca="1">IF(OR(Z14="",ISBLANK(Z14)),"",INDEX(body!$A:$C,AA14+1,2))</f>
        <v/>
      </c>
      <c r="AC14" s="157">
        <f t="shared" ca="1" si="0"/>
        <v>0</v>
      </c>
      <c r="AD14" s="157">
        <f t="shared" ca="1" si="1"/>
        <v>0</v>
      </c>
      <c r="AE14" s="157">
        <f t="shared" ca="1" si="2"/>
        <v>0</v>
      </c>
      <c r="AF14" s="157">
        <f t="shared" ca="1" si="3"/>
        <v>0</v>
      </c>
      <c r="AG14" s="159">
        <f t="shared" si="4"/>
        <v>11</v>
      </c>
      <c r="AH14" s="152">
        <f t="shared" si="5"/>
        <v>0</v>
      </c>
    </row>
    <row r="15" spans="1:34" ht="25.5" customHeight="1" x14ac:dyDescent="0.2">
      <c r="A15" s="161" t="str">
        <f>IF(Soupisky!H14&lt;&gt;"", Soupisky!H14, "")</f>
        <v/>
      </c>
      <c r="B15" s="162" t="str">
        <f>IF(Soupisky!I14&lt;&gt;"", Soupisky!I14, "")</f>
        <v/>
      </c>
      <c r="C15" s="155" t="str">
        <f>IF(Soupisky!J14&lt;&gt;"", Soupisky!J14, "")</f>
        <v/>
      </c>
      <c r="D15" s="163" t="str">
        <f>IF(AND(A15&lt;&gt;"", Soupisky!E14 &lt;&gt; ""), Soupisky!E14, "")</f>
        <v/>
      </c>
      <c r="E15" s="157" t="str">
        <f>IF(ISNA(MATCH($A15,'1k - Výsledková listina'!$C:$C,0)),"",INDEX('1k - Výsledková listina'!$B:$T,MATCH($A15,'1k - Výsledková listina'!$C:$C,0),6))</f>
        <v/>
      </c>
      <c r="F15" s="157" t="str">
        <f>IF(ISNA(MATCH($A15,'1k - Výsledková listina'!$C:$C,0)),"",INDEX('1k - Výsledková listina'!$B:$T,MATCH($A15,'1k - Výsledková listina'!$C:$C,0),7))</f>
        <v/>
      </c>
      <c r="G15" s="157" t="str">
        <f>IF(OR(E15="",ISBLANK(E15)),"",INDEX(body!$A:$C,F15+1,2))</f>
        <v/>
      </c>
      <c r="H15" s="157" t="str">
        <f>IF(ISNA(MATCH($A15,'1k - Výsledková listina'!$L:$L,0)),"",INDEX('1k - Výsledková listina'!$B:$T,MATCH($A15,'1k - Výsledková listina'!$L:$L,0),15))</f>
        <v/>
      </c>
      <c r="I15" s="157" t="str">
        <f>IF(ISNA(MATCH($A15,'1k - Výsledková listina'!$L:$L,0)),"",INDEX('1k - Výsledková listina'!$B:$T,MATCH($A15,'1k - Výsledková listina'!$L:$L,0),16))</f>
        <v/>
      </c>
      <c r="J15" s="157" t="str">
        <f>IF(OR(H15="",ISBLANK(H15)),"",INDEX(body!$A:$C,I15+1,2))</f>
        <v/>
      </c>
      <c r="K15" s="157" t="str">
        <f>IF(ISNA(MATCH($A15,'2k - Výsledková listina'!$C:$C,0)),"",INDEX('2k - Výsledková listina'!$B:$T,MATCH($A15,'2k - Výsledková listina'!$C:$C,0),6))</f>
        <v/>
      </c>
      <c r="L15" s="157" t="str">
        <f>IF(ISNA(MATCH($A15,'2k - Výsledková listina'!$C:$C,0)),"",INDEX('2k - Výsledková listina'!$B:$T,MATCH($A15,'2k - Výsledková listina'!$C:$C,0),7))</f>
        <v/>
      </c>
      <c r="M15" s="157" t="str">
        <f>IF(OR(K15="",ISBLANK(K15)),"",INDEX(body!$A:$C,L15+1,2))</f>
        <v/>
      </c>
      <c r="N15" s="157" t="str">
        <f>IF(ISNA(MATCH($A15,'2k - Výsledková listina'!$L:$L,0)),"",INDEX('2k - Výsledková listina'!$B:$T,MATCH($A15,'2k - Výsledková listina'!$L:$L,0),15))</f>
        <v/>
      </c>
      <c r="O15" s="157" t="str">
        <f>IF(ISNA(MATCH($A15,'2k - Výsledková listina'!$L:$L,0)),"",INDEX('2k - Výsledková listina'!$B:$T,MATCH($A15,'2k - Výsledková listina'!$L:$L,0),16))</f>
        <v/>
      </c>
      <c r="P15" s="157" t="str">
        <f>IF(OR(N15="",ISBLANK(N15)),"",INDEX(body!$A:$C,O15+1,2))</f>
        <v/>
      </c>
      <c r="Q15" s="157" t="str">
        <f>IF(ISNA(MATCH($A15,'3k - Výsledková listina'!$C:$C,0)),"",INDEX('3k - Výsledková listina'!$B:$T,MATCH($A15,'3k - Výsledková listina'!$C:$C,0),6))</f>
        <v/>
      </c>
      <c r="R15" s="157" t="str">
        <f>IF(ISNA(MATCH($A15,'3k - Výsledková listina'!$C:$C,0)),"",INDEX('3k - Výsledková listina'!$B:$T,MATCH($A15,'3k - Výsledková listina'!$C:$C,0),7))</f>
        <v/>
      </c>
      <c r="S15" s="157" t="str">
        <f>IF(OR(Q15="",ISBLANK(Q15)),"",INDEX(body!$A:$C,R15+1,2))</f>
        <v/>
      </c>
      <c r="T15" s="157" t="str">
        <f>IF(ISNA(MATCH($A15,'3k - Výsledková listina'!$L:$L,0)),"",INDEX('3k - Výsledková listina'!$B:$T,MATCH($A15,'3k - Výsledková listina'!$L:$L,0),15))</f>
        <v/>
      </c>
      <c r="U15" s="157" t="str">
        <f>IF(ISNA(MATCH($A15,'3k - Výsledková listina'!$L:$L,0)),"",INDEX('3k - Výsledková listina'!$B:$T,MATCH($A15,'3k - Výsledková listina'!$L:$L,0),16))</f>
        <v/>
      </c>
      <c r="V15" s="157" t="str">
        <f>IF(OR(T15="",ISBLANK(T15)),"",INDEX(body!$A:$C,U15+1,2))</f>
        <v/>
      </c>
      <c r="W15" s="157" t="str">
        <f ca="1">IF(ISNA(MATCH($A15,'4k - Výsledková listina'!$C:$C,0)),"",INDEX('4k - Výsledková listina'!$B:$T,MATCH($A15,'4k - Výsledková listina'!$C:$C,0),6))</f>
        <v/>
      </c>
      <c r="X15" s="157" t="str">
        <f ca="1">IF(ISNA(MATCH($A15,'4k - Výsledková listina'!$C:$C,0)),"",INDEX('4k - Výsledková listina'!$B:$T,MATCH($A15,'4k - Výsledková listina'!$C:$C,0),7))</f>
        <v/>
      </c>
      <c r="Y15" s="157" t="str">
        <f ca="1">IF(OR(W15="",ISBLANK(W15)),"",INDEX(body!$A:$C,X15+1,2))</f>
        <v/>
      </c>
      <c r="Z15" s="157" t="str">
        <f ca="1">IF(ISNA(MATCH($A15,'4k - Výsledková listina'!$L:$L,0)),"",INDEX('4k - Výsledková listina'!$B:$T,MATCH($A15,'4k - Výsledková listina'!$L:$L,0),15))</f>
        <v/>
      </c>
      <c r="AA15" s="157" t="str">
        <f ca="1">IF(ISNA(MATCH($A15,'4k - Výsledková listina'!$L:$L,0)),"",INDEX('4k - Výsledková listina'!$B:$T,MATCH($A15,'4k - Výsledková listina'!$L:$L,0),16))</f>
        <v/>
      </c>
      <c r="AB15" s="157" t="str">
        <f ca="1">IF(OR(Z15="",ISBLANK(Z15)),"",INDEX(body!$A:$C,AA15+1,2))</f>
        <v/>
      </c>
      <c r="AC15" s="157">
        <f t="shared" ca="1" si="0"/>
        <v>0</v>
      </c>
      <c r="AD15" s="157">
        <f t="shared" ca="1" si="1"/>
        <v>0</v>
      </c>
      <c r="AE15" s="157">
        <f t="shared" ca="1" si="2"/>
        <v>0</v>
      </c>
      <c r="AF15" s="157">
        <f t="shared" ca="1" si="3"/>
        <v>0</v>
      </c>
      <c r="AG15" s="159">
        <f t="shared" si="4"/>
        <v>12</v>
      </c>
      <c r="AH15" s="152">
        <f t="shared" si="5"/>
        <v>0</v>
      </c>
    </row>
    <row r="16" spans="1:34" ht="25.5" customHeight="1" x14ac:dyDescent="0.2">
      <c r="A16" s="161" t="str">
        <f>IF(Soupisky!H15&lt;&gt;"", Soupisky!H15, "")</f>
        <v/>
      </c>
      <c r="B16" s="162" t="str">
        <f>IF(Soupisky!I15&lt;&gt;"", Soupisky!I15, "")</f>
        <v/>
      </c>
      <c r="C16" s="155" t="str">
        <f>IF(Soupisky!J15&lt;&gt;"", Soupisky!J15, "")</f>
        <v/>
      </c>
      <c r="D16" s="163" t="str">
        <f>IF(AND(A16&lt;&gt;"", Soupisky!E15 &lt;&gt; ""), Soupisky!E15, "")</f>
        <v/>
      </c>
      <c r="E16" s="157" t="str">
        <f>IF(ISNA(MATCH($A16,'1k - Výsledková listina'!$C:$C,0)),"",INDEX('1k - Výsledková listina'!$B:$T,MATCH($A16,'1k - Výsledková listina'!$C:$C,0),6))</f>
        <v/>
      </c>
      <c r="F16" s="157" t="str">
        <f>IF(ISNA(MATCH($A16,'1k - Výsledková listina'!$C:$C,0)),"",INDEX('1k - Výsledková listina'!$B:$T,MATCH($A16,'1k - Výsledková listina'!$C:$C,0),7))</f>
        <v/>
      </c>
      <c r="G16" s="157" t="str">
        <f>IF(OR(E16="",ISBLANK(E16)),"",INDEX(body!$A:$C,F16+1,2))</f>
        <v/>
      </c>
      <c r="H16" s="157" t="str">
        <f>IF(ISNA(MATCH($A16,'1k - Výsledková listina'!$L:$L,0)),"",INDEX('1k - Výsledková listina'!$B:$T,MATCH($A16,'1k - Výsledková listina'!$L:$L,0),15))</f>
        <v/>
      </c>
      <c r="I16" s="157" t="str">
        <f>IF(ISNA(MATCH($A16,'1k - Výsledková listina'!$L:$L,0)),"",INDEX('1k - Výsledková listina'!$B:$T,MATCH($A16,'1k - Výsledková listina'!$L:$L,0),16))</f>
        <v/>
      </c>
      <c r="J16" s="157" t="str">
        <f>IF(OR(H16="",ISBLANK(H16)),"",INDEX(body!$A:$C,I16+1,2))</f>
        <v/>
      </c>
      <c r="K16" s="157" t="str">
        <f>IF(ISNA(MATCH($A16,'2k - Výsledková listina'!$C:$C,0)),"",INDEX('2k - Výsledková listina'!$B:$T,MATCH($A16,'2k - Výsledková listina'!$C:$C,0),6))</f>
        <v/>
      </c>
      <c r="L16" s="157" t="str">
        <f>IF(ISNA(MATCH($A16,'2k - Výsledková listina'!$C:$C,0)),"",INDEX('2k - Výsledková listina'!$B:$T,MATCH($A16,'2k - Výsledková listina'!$C:$C,0),7))</f>
        <v/>
      </c>
      <c r="M16" s="157" t="str">
        <f>IF(OR(K16="",ISBLANK(K16)),"",INDEX(body!$A:$C,L16+1,2))</f>
        <v/>
      </c>
      <c r="N16" s="157" t="str">
        <f>IF(ISNA(MATCH($A16,'2k - Výsledková listina'!$L:$L,0)),"",INDEX('2k - Výsledková listina'!$B:$T,MATCH($A16,'2k - Výsledková listina'!$L:$L,0),15))</f>
        <v/>
      </c>
      <c r="O16" s="157" t="str">
        <f>IF(ISNA(MATCH($A16,'2k - Výsledková listina'!$L:$L,0)),"",INDEX('2k - Výsledková listina'!$B:$T,MATCH($A16,'2k - Výsledková listina'!$L:$L,0),16))</f>
        <v/>
      </c>
      <c r="P16" s="157" t="str">
        <f>IF(OR(N16="",ISBLANK(N16)),"",INDEX(body!$A:$C,O16+1,2))</f>
        <v/>
      </c>
      <c r="Q16" s="157" t="str">
        <f>IF(ISNA(MATCH($A16,'3k - Výsledková listina'!$C:$C,0)),"",INDEX('3k - Výsledková listina'!$B:$T,MATCH($A16,'3k - Výsledková listina'!$C:$C,0),6))</f>
        <v/>
      </c>
      <c r="R16" s="157" t="str">
        <f>IF(ISNA(MATCH($A16,'3k - Výsledková listina'!$C:$C,0)),"",INDEX('3k - Výsledková listina'!$B:$T,MATCH($A16,'3k - Výsledková listina'!$C:$C,0),7))</f>
        <v/>
      </c>
      <c r="S16" s="157" t="str">
        <f>IF(OR(Q16="",ISBLANK(Q16)),"",INDEX(body!$A:$C,R16+1,2))</f>
        <v/>
      </c>
      <c r="T16" s="157" t="str">
        <f>IF(ISNA(MATCH($A16,'3k - Výsledková listina'!$L:$L,0)),"",INDEX('3k - Výsledková listina'!$B:$T,MATCH($A16,'3k - Výsledková listina'!$L:$L,0),15))</f>
        <v/>
      </c>
      <c r="U16" s="157" t="str">
        <f>IF(ISNA(MATCH($A16,'3k - Výsledková listina'!$L:$L,0)),"",INDEX('3k - Výsledková listina'!$B:$T,MATCH($A16,'3k - Výsledková listina'!$L:$L,0),16))</f>
        <v/>
      </c>
      <c r="V16" s="157" t="str">
        <f>IF(OR(T16="",ISBLANK(T16)),"",INDEX(body!$A:$C,U16+1,2))</f>
        <v/>
      </c>
      <c r="W16" s="157" t="str">
        <f ca="1">IF(ISNA(MATCH($A16,'4k - Výsledková listina'!$C:$C,0)),"",INDEX('4k - Výsledková listina'!$B:$T,MATCH($A16,'4k - Výsledková listina'!$C:$C,0),6))</f>
        <v/>
      </c>
      <c r="X16" s="157" t="str">
        <f ca="1">IF(ISNA(MATCH($A16,'4k - Výsledková listina'!$C:$C,0)),"",INDEX('4k - Výsledková listina'!$B:$T,MATCH($A16,'4k - Výsledková listina'!$C:$C,0),7))</f>
        <v/>
      </c>
      <c r="Y16" s="157" t="str">
        <f ca="1">IF(OR(W16="",ISBLANK(W16)),"",INDEX(body!$A:$C,X16+1,2))</f>
        <v/>
      </c>
      <c r="Z16" s="157" t="str">
        <f ca="1">IF(ISNA(MATCH($A16,'4k - Výsledková listina'!$L:$L,0)),"",INDEX('4k - Výsledková listina'!$B:$T,MATCH($A16,'4k - Výsledková listina'!$L:$L,0),15))</f>
        <v/>
      </c>
      <c r="AA16" s="157" t="str">
        <f ca="1">IF(ISNA(MATCH($A16,'4k - Výsledková listina'!$L:$L,0)),"",INDEX('4k - Výsledková listina'!$B:$T,MATCH($A16,'4k - Výsledková listina'!$L:$L,0),16))</f>
        <v/>
      </c>
      <c r="AB16" s="157" t="str">
        <f ca="1">IF(OR(Z16="",ISBLANK(Z16)),"",INDEX(body!$A:$C,AA16+1,2))</f>
        <v/>
      </c>
      <c r="AC16" s="157">
        <f t="shared" ca="1" si="0"/>
        <v>0</v>
      </c>
      <c r="AD16" s="157">
        <f t="shared" ca="1" si="1"/>
        <v>0</v>
      </c>
      <c r="AE16" s="157">
        <f t="shared" ca="1" si="2"/>
        <v>0</v>
      </c>
      <c r="AF16" s="157">
        <f t="shared" ca="1" si="3"/>
        <v>0</v>
      </c>
      <c r="AG16" s="159">
        <f t="shared" si="4"/>
        <v>13</v>
      </c>
      <c r="AH16" s="152">
        <f t="shared" si="5"/>
        <v>0</v>
      </c>
    </row>
    <row r="17" spans="1:34" ht="25.5" customHeight="1" x14ac:dyDescent="0.2">
      <c r="A17" s="161">
        <f>IF(Soupisky!H16&lt;&gt;"", Soupisky!H16, "")</f>
        <v>755</v>
      </c>
      <c r="B17" s="162" t="str">
        <f>IF(Soupisky!I16&lt;&gt;"", Soupisky!I16, "")</f>
        <v>Foret Roman</v>
      </c>
      <c r="C17" s="155" t="str">
        <f>IF(Soupisky!J16&lt;&gt;"", Soupisky!J16, "")</f>
        <v>M</v>
      </c>
      <c r="D17" s="163" t="str">
        <f>IF(AND(A17&lt;&gt;"", Soupisky!E16 &lt;&gt; ""), Soupisky!E16, "")</f>
        <v>RS Crazy Boys MO Hustopeče Maver</v>
      </c>
      <c r="E17" s="157">
        <f>IF(ISNA(MATCH($A17,'1k - Výsledková listina'!$C:$C,0)),"",INDEX('1k - Výsledková listina'!$B:$T,MATCH($A17,'1k - Výsledková listina'!$C:$C,0),6))</f>
        <v>7070</v>
      </c>
      <c r="F17" s="157">
        <f>IF(ISNA(MATCH($A17,'1k - Výsledková listina'!$C:$C,0)),"",INDEX('1k - Výsledková listina'!$B:$T,MATCH($A17,'1k - Výsledková listina'!$C:$C,0),7))</f>
        <v>10</v>
      </c>
      <c r="G17" s="157">
        <f>IF(OR(E17="",ISBLANK(E17)),"",INDEX(body!$A:$C,F17+1,2))</f>
        <v>13</v>
      </c>
      <c r="H17" s="157">
        <f>IF(ISNA(MATCH($A17,'1k - Výsledková listina'!$L:$L,0)),"",INDEX('1k - Výsledková listina'!$B:$T,MATCH($A17,'1k - Výsledková listina'!$L:$L,0),15))</f>
        <v>3520</v>
      </c>
      <c r="I17" s="157">
        <f>IF(ISNA(MATCH($A17,'1k - Výsledková listina'!$L:$L,0)),"",INDEX('1k - Výsledková listina'!$B:$T,MATCH($A17,'1k - Výsledková listina'!$L:$L,0),16))</f>
        <v>3</v>
      </c>
      <c r="J17" s="157">
        <f>IF(OR(H17="",ISBLANK(H17)),"",INDEX(body!$A:$C,I17+1,2))</f>
        <v>31</v>
      </c>
      <c r="K17" s="157" t="str">
        <f>IF(ISNA(MATCH($A17,'2k - Výsledková listina'!$C:$C,0)),"",INDEX('2k - Výsledková listina'!$B:$T,MATCH($A17,'2k - Výsledková listina'!$C:$C,0),6))</f>
        <v/>
      </c>
      <c r="L17" s="157" t="str">
        <f>IF(ISNA(MATCH($A17,'2k - Výsledková listina'!$C:$C,0)),"",INDEX('2k - Výsledková listina'!$B:$T,MATCH($A17,'2k - Výsledková listina'!$C:$C,0),7))</f>
        <v/>
      </c>
      <c r="M17" s="157" t="str">
        <f>IF(OR(K17="",ISBLANK(K17)),"",INDEX(body!$A:$C,L17+1,2))</f>
        <v/>
      </c>
      <c r="N17" s="157" t="str">
        <f>IF(ISNA(MATCH($A17,'2k - Výsledková listina'!$L:$L,0)),"",INDEX('2k - Výsledková listina'!$B:$T,MATCH($A17,'2k - Výsledková listina'!$L:$L,0),15))</f>
        <v/>
      </c>
      <c r="O17" s="157" t="str">
        <f>IF(ISNA(MATCH($A17,'2k - Výsledková listina'!$L:$L,0)),"",INDEX('2k - Výsledková listina'!$B:$T,MATCH($A17,'2k - Výsledková listina'!$L:$L,0),16))</f>
        <v/>
      </c>
      <c r="P17" s="157" t="str">
        <f>IF(OR(N17="",ISBLANK(N17)),"",INDEX(body!$A:$C,O17+1,2))</f>
        <v/>
      </c>
      <c r="Q17" s="157" t="str">
        <f>IF(ISNA(MATCH($A17,'3k - Výsledková listina'!$C:$C,0)),"",INDEX('3k - Výsledková listina'!$B:$T,MATCH($A17,'3k - Výsledková listina'!$C:$C,0),6))</f>
        <v/>
      </c>
      <c r="R17" s="157" t="str">
        <f>IF(ISNA(MATCH($A17,'3k - Výsledková listina'!$C:$C,0)),"",INDEX('3k - Výsledková listina'!$B:$T,MATCH($A17,'3k - Výsledková listina'!$C:$C,0),7))</f>
        <v/>
      </c>
      <c r="S17" s="157" t="str">
        <f>IF(OR(Q17="",ISBLANK(Q17)),"",INDEX(body!$A:$C,R17+1,2))</f>
        <v/>
      </c>
      <c r="T17" s="157" t="str">
        <f>IF(ISNA(MATCH($A17,'3k - Výsledková listina'!$L:$L,0)),"",INDEX('3k - Výsledková listina'!$B:$T,MATCH($A17,'3k - Výsledková listina'!$L:$L,0),15))</f>
        <v/>
      </c>
      <c r="U17" s="157" t="str">
        <f>IF(ISNA(MATCH($A17,'3k - Výsledková listina'!$L:$L,0)),"",INDEX('3k - Výsledková listina'!$B:$T,MATCH($A17,'3k - Výsledková listina'!$L:$L,0),16))</f>
        <v/>
      </c>
      <c r="V17" s="157" t="str">
        <f>IF(OR(T17="",ISBLANK(T17)),"",INDEX(body!$A:$C,U17+1,2))</f>
        <v/>
      </c>
      <c r="W17" s="157" t="str">
        <f ca="1">IF(ISNA(MATCH($A17,'4k - Výsledková listina'!$C:$C,0)),"",INDEX('4k - Výsledková listina'!$B:$T,MATCH($A17,'4k - Výsledková listina'!$C:$C,0),6))</f>
        <v/>
      </c>
      <c r="X17" s="157" t="str">
        <f ca="1">IF(ISNA(MATCH($A17,'4k - Výsledková listina'!$C:$C,0)),"",INDEX('4k - Výsledková listina'!$B:$T,MATCH($A17,'4k - Výsledková listina'!$C:$C,0),7))</f>
        <v/>
      </c>
      <c r="Y17" s="157" t="str">
        <f ca="1">IF(OR(W17="",ISBLANK(W17)),"",INDEX(body!$A:$C,X17+1,2))</f>
        <v/>
      </c>
      <c r="Z17" s="157" t="str">
        <f ca="1">IF(ISNA(MATCH($A17,'4k - Výsledková listina'!$L:$L,0)),"",INDEX('4k - Výsledková listina'!$B:$T,MATCH($A17,'4k - Výsledková listina'!$L:$L,0),15))</f>
        <v/>
      </c>
      <c r="AA17" s="157" t="str">
        <f ca="1">IF(ISNA(MATCH($A17,'4k - Výsledková listina'!$L:$L,0)),"",INDEX('4k - Výsledková listina'!$B:$T,MATCH($A17,'4k - Výsledková listina'!$L:$L,0),16))</f>
        <v/>
      </c>
      <c r="AB17" s="157" t="str">
        <f ca="1">IF(OR(Z17="",ISBLANK(Z17)),"",INDEX(body!$A:$C,AA17+1,2))</f>
        <v/>
      </c>
      <c r="AC17" s="157">
        <f t="shared" ca="1" si="0"/>
        <v>10590</v>
      </c>
      <c r="AD17" s="157">
        <f t="shared" ca="1" si="1"/>
        <v>13</v>
      </c>
      <c r="AE17" s="157">
        <f t="shared" ca="1" si="2"/>
        <v>44</v>
      </c>
      <c r="AF17" s="157">
        <f t="shared" ca="1" si="3"/>
        <v>2</v>
      </c>
      <c r="AG17" s="159">
        <f t="shared" si="4"/>
        <v>14</v>
      </c>
      <c r="AH17" s="152">
        <f t="shared" si="5"/>
        <v>1</v>
      </c>
    </row>
    <row r="18" spans="1:34" ht="25.5" customHeight="1" x14ac:dyDescent="0.2">
      <c r="A18" s="161">
        <f>IF(Soupisky!H17&lt;&gt;"", Soupisky!H17, "")</f>
        <v>1671</v>
      </c>
      <c r="B18" s="162" t="str">
        <f>IF(Soupisky!I17&lt;&gt;"", Soupisky!I17, "")</f>
        <v>Klásek Petr</v>
      </c>
      <c r="C18" s="155" t="str">
        <f>IF(Soupisky!J17&lt;&gt;"", Soupisky!J17, "")</f>
        <v>M</v>
      </c>
      <c r="D18" s="163" t="str">
        <f>IF(AND(A18&lt;&gt;"", Soupisky!E17 &lt;&gt; ""), Soupisky!E17, "")</f>
        <v>RS Crazy Boys MO Hustopeče Maver</v>
      </c>
      <c r="E18" s="157">
        <f>IF(ISNA(MATCH($A18,'1k - Výsledková listina'!$C:$C,0)),"",INDEX('1k - Výsledková listina'!$B:$T,MATCH($A18,'1k - Výsledková listina'!$C:$C,0),6))</f>
        <v>19070</v>
      </c>
      <c r="F18" s="157">
        <f>IF(ISNA(MATCH($A18,'1k - Výsledková listina'!$C:$C,0)),"",INDEX('1k - Výsledková listina'!$B:$T,MATCH($A18,'1k - Výsledková listina'!$C:$C,0),7))</f>
        <v>1</v>
      </c>
      <c r="G18" s="157">
        <f>IF(OR(E18="",ISBLANK(E18)),"",INDEX(body!$A:$C,F18+1,2))</f>
        <v>36</v>
      </c>
      <c r="H18" s="157">
        <f>IF(ISNA(MATCH($A18,'1k - Výsledková listina'!$L:$L,0)),"",INDEX('1k - Výsledková listina'!$B:$T,MATCH($A18,'1k - Výsledková listina'!$L:$L,0),15))</f>
        <v>1530</v>
      </c>
      <c r="I18" s="157">
        <f>IF(ISNA(MATCH($A18,'1k - Výsledková listina'!$L:$L,0)),"",INDEX('1k - Výsledková listina'!$B:$T,MATCH($A18,'1k - Výsledková listina'!$L:$L,0),16))</f>
        <v>8</v>
      </c>
      <c r="J18" s="157">
        <f>IF(OR(H18="",ISBLANK(H18)),"",INDEX(body!$A:$C,I18+1,2))</f>
        <v>19</v>
      </c>
      <c r="K18" s="157" t="str">
        <f>IF(ISNA(MATCH($A18,'2k - Výsledková listina'!$C:$C,0)),"",INDEX('2k - Výsledková listina'!$B:$T,MATCH($A18,'2k - Výsledková listina'!$C:$C,0),6))</f>
        <v/>
      </c>
      <c r="L18" s="157" t="str">
        <f>IF(ISNA(MATCH($A18,'2k - Výsledková listina'!$C:$C,0)),"",INDEX('2k - Výsledková listina'!$B:$T,MATCH($A18,'2k - Výsledková listina'!$C:$C,0),7))</f>
        <v/>
      </c>
      <c r="M18" s="157" t="str">
        <f>IF(OR(K18="",ISBLANK(K18)),"",INDEX(body!$A:$C,L18+1,2))</f>
        <v/>
      </c>
      <c r="N18" s="157" t="str">
        <f>IF(ISNA(MATCH($A18,'2k - Výsledková listina'!$L:$L,0)),"",INDEX('2k - Výsledková listina'!$B:$T,MATCH($A18,'2k - Výsledková listina'!$L:$L,0),15))</f>
        <v/>
      </c>
      <c r="O18" s="157" t="str">
        <f>IF(ISNA(MATCH($A18,'2k - Výsledková listina'!$L:$L,0)),"",INDEX('2k - Výsledková listina'!$B:$T,MATCH($A18,'2k - Výsledková listina'!$L:$L,0),16))</f>
        <v/>
      </c>
      <c r="P18" s="157" t="str">
        <f>IF(OR(N18="",ISBLANK(N18)),"",INDEX(body!$A:$C,O18+1,2))</f>
        <v/>
      </c>
      <c r="Q18" s="157" t="str">
        <f>IF(ISNA(MATCH($A18,'3k - Výsledková listina'!$C:$C,0)),"",INDEX('3k - Výsledková listina'!$B:$T,MATCH($A18,'3k - Výsledková listina'!$C:$C,0),6))</f>
        <v/>
      </c>
      <c r="R18" s="157" t="str">
        <f>IF(ISNA(MATCH($A18,'3k - Výsledková listina'!$C:$C,0)),"",INDEX('3k - Výsledková listina'!$B:$T,MATCH($A18,'3k - Výsledková listina'!$C:$C,0),7))</f>
        <v/>
      </c>
      <c r="S18" s="157" t="str">
        <f>IF(OR(Q18="",ISBLANK(Q18)),"",INDEX(body!$A:$C,R18+1,2))</f>
        <v/>
      </c>
      <c r="T18" s="157" t="str">
        <f>IF(ISNA(MATCH($A18,'3k - Výsledková listina'!$L:$L,0)),"",INDEX('3k - Výsledková listina'!$B:$T,MATCH($A18,'3k - Výsledková listina'!$L:$L,0),15))</f>
        <v/>
      </c>
      <c r="U18" s="157" t="str">
        <f>IF(ISNA(MATCH($A18,'3k - Výsledková listina'!$L:$L,0)),"",INDEX('3k - Výsledková listina'!$B:$T,MATCH($A18,'3k - Výsledková listina'!$L:$L,0),16))</f>
        <v/>
      </c>
      <c r="V18" s="157" t="str">
        <f>IF(OR(T18="",ISBLANK(T18)),"",INDEX(body!$A:$C,U18+1,2))</f>
        <v/>
      </c>
      <c r="W18" s="157" t="str">
        <f ca="1">IF(ISNA(MATCH($A18,'4k - Výsledková listina'!$C:$C,0)),"",INDEX('4k - Výsledková listina'!$B:$T,MATCH($A18,'4k - Výsledková listina'!$C:$C,0),6))</f>
        <v/>
      </c>
      <c r="X18" s="157" t="str">
        <f ca="1">IF(ISNA(MATCH($A18,'4k - Výsledková listina'!$C:$C,0)),"",INDEX('4k - Výsledková listina'!$B:$T,MATCH($A18,'4k - Výsledková listina'!$C:$C,0),7))</f>
        <v/>
      </c>
      <c r="Y18" s="157" t="str">
        <f ca="1">IF(OR(W18="",ISBLANK(W18)),"",INDEX(body!$A:$C,X18+1,2))</f>
        <v/>
      </c>
      <c r="Z18" s="157" t="str">
        <f ca="1">IF(ISNA(MATCH($A18,'4k - Výsledková listina'!$L:$L,0)),"",INDEX('4k - Výsledková listina'!$B:$T,MATCH($A18,'4k - Výsledková listina'!$L:$L,0),15))</f>
        <v/>
      </c>
      <c r="AA18" s="157" t="str">
        <f ca="1">IF(ISNA(MATCH($A18,'4k - Výsledková listina'!$L:$L,0)),"",INDEX('4k - Výsledková listina'!$B:$T,MATCH($A18,'4k - Výsledková listina'!$L:$L,0),16))</f>
        <v/>
      </c>
      <c r="AB18" s="157" t="str">
        <f ca="1">IF(OR(Z18="",ISBLANK(Z18)),"",INDEX(body!$A:$C,AA18+1,2))</f>
        <v/>
      </c>
      <c r="AC18" s="157">
        <f t="shared" ca="1" si="0"/>
        <v>20600</v>
      </c>
      <c r="AD18" s="157">
        <f t="shared" ca="1" si="1"/>
        <v>9</v>
      </c>
      <c r="AE18" s="157">
        <f t="shared" ca="1" si="2"/>
        <v>55</v>
      </c>
      <c r="AF18" s="157">
        <f t="shared" ca="1" si="3"/>
        <v>2</v>
      </c>
      <c r="AG18" s="159">
        <f t="shared" si="4"/>
        <v>15</v>
      </c>
      <c r="AH18" s="152">
        <f t="shared" si="5"/>
        <v>1</v>
      </c>
    </row>
    <row r="19" spans="1:34" ht="25.5" customHeight="1" x14ac:dyDescent="0.2">
      <c r="A19" s="161">
        <f>IF(Soupisky!H18&lt;&gt;"", Soupisky!H18, "")</f>
        <v>2015</v>
      </c>
      <c r="B19" s="162" t="str">
        <f>IF(Soupisky!I18&lt;&gt;"", Soupisky!I18, "")</f>
        <v>Hanáček František</v>
      </c>
      <c r="C19" s="155" t="str">
        <f>IF(Soupisky!J18&lt;&gt;"", Soupisky!J18, "")</f>
        <v>M</v>
      </c>
      <c r="D19" s="163" t="str">
        <f>IF(AND(A19&lt;&gt;"", Soupisky!E18 &lt;&gt; ""), Soupisky!E18, "")</f>
        <v>RS Crazy Boys MO Hustopeče Maver</v>
      </c>
      <c r="E19" s="157">
        <f>IF(ISNA(MATCH($A19,'1k - Výsledková listina'!$C:$C,0)),"",INDEX('1k - Výsledková listina'!$B:$T,MATCH($A19,'1k - Výsledková listina'!$C:$C,0),6))</f>
        <v>7550</v>
      </c>
      <c r="F19" s="157">
        <f>IF(ISNA(MATCH($A19,'1k - Výsledková listina'!$C:$C,0)),"",INDEX('1k - Výsledková listina'!$B:$T,MATCH($A19,'1k - Výsledková listina'!$C:$C,0),7))</f>
        <v>9</v>
      </c>
      <c r="G19" s="157">
        <f>IF(OR(E19="",ISBLANK(E19)),"",INDEX(body!$A:$C,F19+1,2))</f>
        <v>16</v>
      </c>
      <c r="H19" s="157">
        <f>IF(ISNA(MATCH($A19,'1k - Výsledková listina'!$L:$L,0)),"",INDEX('1k - Výsledková listina'!$B:$T,MATCH($A19,'1k - Výsledková listina'!$L:$L,0),15))</f>
        <v>3420</v>
      </c>
      <c r="I19" s="157">
        <f>IF(ISNA(MATCH($A19,'1k - Výsledková listina'!$L:$L,0)),"",INDEX('1k - Výsledková listina'!$B:$T,MATCH($A19,'1k - Výsledková listina'!$L:$L,0),16))</f>
        <v>6</v>
      </c>
      <c r="J19" s="157">
        <f>IF(OR(H19="",ISBLANK(H19)),"",INDEX(body!$A:$C,I19+1,2))</f>
        <v>25</v>
      </c>
      <c r="K19" s="157" t="str">
        <f>IF(ISNA(MATCH($A19,'2k - Výsledková listina'!$C:$C,0)),"",INDEX('2k - Výsledková listina'!$B:$T,MATCH($A19,'2k - Výsledková listina'!$C:$C,0),6))</f>
        <v/>
      </c>
      <c r="L19" s="157" t="str">
        <f>IF(ISNA(MATCH($A19,'2k - Výsledková listina'!$C:$C,0)),"",INDEX('2k - Výsledková listina'!$B:$T,MATCH($A19,'2k - Výsledková listina'!$C:$C,0),7))</f>
        <v/>
      </c>
      <c r="M19" s="157" t="str">
        <f>IF(OR(K19="",ISBLANK(K19)),"",INDEX(body!$A:$C,L19+1,2))</f>
        <v/>
      </c>
      <c r="N19" s="157" t="str">
        <f>IF(ISNA(MATCH($A19,'2k - Výsledková listina'!$L:$L,0)),"",INDEX('2k - Výsledková listina'!$B:$T,MATCH($A19,'2k - Výsledková listina'!$L:$L,0),15))</f>
        <v/>
      </c>
      <c r="O19" s="157" t="str">
        <f>IF(ISNA(MATCH($A19,'2k - Výsledková listina'!$L:$L,0)),"",INDEX('2k - Výsledková listina'!$B:$T,MATCH($A19,'2k - Výsledková listina'!$L:$L,0),16))</f>
        <v/>
      </c>
      <c r="P19" s="157" t="str">
        <f>IF(OR(N19="",ISBLANK(N19)),"",INDEX(body!$A:$C,O19+1,2))</f>
        <v/>
      </c>
      <c r="Q19" s="157" t="str">
        <f>IF(ISNA(MATCH($A19,'3k - Výsledková listina'!$C:$C,0)),"",INDEX('3k - Výsledková listina'!$B:$T,MATCH($A19,'3k - Výsledková listina'!$C:$C,0),6))</f>
        <v/>
      </c>
      <c r="R19" s="157" t="str">
        <f>IF(ISNA(MATCH($A19,'3k - Výsledková listina'!$C:$C,0)),"",INDEX('3k - Výsledková listina'!$B:$T,MATCH($A19,'3k - Výsledková listina'!$C:$C,0),7))</f>
        <v/>
      </c>
      <c r="S19" s="157" t="str">
        <f>IF(OR(Q19="",ISBLANK(Q19)),"",INDEX(body!$A:$C,R19+1,2))</f>
        <v/>
      </c>
      <c r="T19" s="157" t="str">
        <f>IF(ISNA(MATCH($A19,'3k - Výsledková listina'!$L:$L,0)),"",INDEX('3k - Výsledková listina'!$B:$T,MATCH($A19,'3k - Výsledková listina'!$L:$L,0),15))</f>
        <v/>
      </c>
      <c r="U19" s="157" t="str">
        <f>IF(ISNA(MATCH($A19,'3k - Výsledková listina'!$L:$L,0)),"",INDEX('3k - Výsledková listina'!$B:$T,MATCH($A19,'3k - Výsledková listina'!$L:$L,0),16))</f>
        <v/>
      </c>
      <c r="V19" s="157" t="str">
        <f>IF(OR(T19="",ISBLANK(T19)),"",INDEX(body!$A:$C,U19+1,2))</f>
        <v/>
      </c>
      <c r="W19" s="157" t="str">
        <f ca="1">IF(ISNA(MATCH($A19,'4k - Výsledková listina'!$C:$C,0)),"",INDEX('4k - Výsledková listina'!$B:$T,MATCH($A19,'4k - Výsledková listina'!$C:$C,0),6))</f>
        <v/>
      </c>
      <c r="X19" s="157" t="str">
        <f ca="1">IF(ISNA(MATCH($A19,'4k - Výsledková listina'!$C:$C,0)),"",INDEX('4k - Výsledková listina'!$B:$T,MATCH($A19,'4k - Výsledková listina'!$C:$C,0),7))</f>
        <v/>
      </c>
      <c r="Y19" s="157" t="str">
        <f ca="1">IF(OR(W19="",ISBLANK(W19)),"",INDEX(body!$A:$C,X19+1,2))</f>
        <v/>
      </c>
      <c r="Z19" s="157" t="str">
        <f ca="1">IF(ISNA(MATCH($A19,'4k - Výsledková listina'!$L:$L,0)),"",INDEX('4k - Výsledková listina'!$B:$T,MATCH($A19,'4k - Výsledková listina'!$L:$L,0),15))</f>
        <v/>
      </c>
      <c r="AA19" s="157" t="str">
        <f ca="1">IF(ISNA(MATCH($A19,'4k - Výsledková listina'!$L:$L,0)),"",INDEX('4k - Výsledková listina'!$B:$T,MATCH($A19,'4k - Výsledková listina'!$L:$L,0),16))</f>
        <v/>
      </c>
      <c r="AB19" s="157" t="str">
        <f ca="1">IF(OR(Z19="",ISBLANK(Z19)),"",INDEX(body!$A:$C,AA19+1,2))</f>
        <v/>
      </c>
      <c r="AC19" s="157">
        <f t="shared" ca="1" si="0"/>
        <v>10970</v>
      </c>
      <c r="AD19" s="157">
        <f t="shared" ca="1" si="1"/>
        <v>15</v>
      </c>
      <c r="AE19" s="157">
        <f t="shared" ca="1" si="2"/>
        <v>41</v>
      </c>
      <c r="AF19" s="157">
        <f t="shared" ca="1" si="3"/>
        <v>2</v>
      </c>
      <c r="AG19" s="159">
        <f t="shared" si="4"/>
        <v>16</v>
      </c>
      <c r="AH19" s="152">
        <f t="shared" si="5"/>
        <v>1</v>
      </c>
    </row>
    <row r="20" spans="1:34" ht="25.5" customHeight="1" x14ac:dyDescent="0.2">
      <c r="A20" s="161">
        <f>IF(Soupisky!H19&lt;&gt;"", Soupisky!H19, "")</f>
        <v>20</v>
      </c>
      <c r="B20" s="162" t="str">
        <f>IF(Soupisky!I19&lt;&gt;"", Soupisky!I19, "")</f>
        <v>Hron Radek</v>
      </c>
      <c r="C20" s="155" t="str">
        <f>IF(Soupisky!J19&lt;&gt;"", Soupisky!J19, "")</f>
        <v>M</v>
      </c>
      <c r="D20" s="163" t="str">
        <f>IF(AND(A20&lt;&gt;"", Soupisky!E19 &lt;&gt; ""), Soupisky!E19, "")</f>
        <v>RS Crazy Boys MO Hustopeče Maver</v>
      </c>
      <c r="E20" s="157">
        <f>IF(ISNA(MATCH($A20,'1k - Výsledková listina'!$C:$C,0)),"",INDEX('1k - Výsledková listina'!$B:$T,MATCH($A20,'1k - Výsledková listina'!$C:$C,0),6))</f>
        <v>17550</v>
      </c>
      <c r="F20" s="157">
        <f>IF(ISNA(MATCH($A20,'1k - Výsledková listina'!$C:$C,0)),"",INDEX('1k - Výsledková listina'!$B:$T,MATCH($A20,'1k - Výsledková listina'!$C:$C,0),7))</f>
        <v>1</v>
      </c>
      <c r="G20" s="157">
        <f>IF(OR(E20="",ISBLANK(E20)),"",INDEX(body!$A:$C,F20+1,2))</f>
        <v>36</v>
      </c>
      <c r="H20" s="157">
        <f>IF(ISNA(MATCH($A20,'1k - Výsledková listina'!$L:$L,0)),"",INDEX('1k - Výsledková listina'!$B:$T,MATCH($A20,'1k - Výsledková listina'!$L:$L,0),15))</f>
        <v>680</v>
      </c>
      <c r="I20" s="157">
        <f>IF(ISNA(MATCH($A20,'1k - Výsledková listina'!$L:$L,0)),"",INDEX('1k - Výsledková listina'!$B:$T,MATCH($A20,'1k - Výsledková listina'!$L:$L,0),16))</f>
        <v>11</v>
      </c>
      <c r="J20" s="157">
        <f>IF(OR(H20="",ISBLANK(H20)),"",INDEX(body!$A:$C,I20+1,2))</f>
        <v>10</v>
      </c>
      <c r="K20" s="157" t="str">
        <f>IF(ISNA(MATCH($A20,'2k - Výsledková listina'!$C:$C,0)),"",INDEX('2k - Výsledková listina'!$B:$T,MATCH($A20,'2k - Výsledková listina'!$C:$C,0),6))</f>
        <v/>
      </c>
      <c r="L20" s="157" t="str">
        <f>IF(ISNA(MATCH($A20,'2k - Výsledková listina'!$C:$C,0)),"",INDEX('2k - Výsledková listina'!$B:$T,MATCH($A20,'2k - Výsledková listina'!$C:$C,0),7))</f>
        <v/>
      </c>
      <c r="M20" s="157" t="str">
        <f>IF(OR(K20="",ISBLANK(K20)),"",INDEX(body!$A:$C,L20+1,2))</f>
        <v/>
      </c>
      <c r="N20" s="157" t="str">
        <f>IF(ISNA(MATCH($A20,'2k - Výsledková listina'!$L:$L,0)),"",INDEX('2k - Výsledková listina'!$B:$T,MATCH($A20,'2k - Výsledková listina'!$L:$L,0),15))</f>
        <v/>
      </c>
      <c r="O20" s="157" t="str">
        <f>IF(ISNA(MATCH($A20,'2k - Výsledková listina'!$L:$L,0)),"",INDEX('2k - Výsledková listina'!$B:$T,MATCH($A20,'2k - Výsledková listina'!$L:$L,0),16))</f>
        <v/>
      </c>
      <c r="P20" s="157" t="str">
        <f>IF(OR(N20="",ISBLANK(N20)),"",INDEX(body!$A:$C,O20+1,2))</f>
        <v/>
      </c>
      <c r="Q20" s="157" t="str">
        <f>IF(ISNA(MATCH($A20,'3k - Výsledková listina'!$C:$C,0)),"",INDEX('3k - Výsledková listina'!$B:$T,MATCH($A20,'3k - Výsledková listina'!$C:$C,0),6))</f>
        <v/>
      </c>
      <c r="R20" s="157" t="str">
        <f>IF(ISNA(MATCH($A20,'3k - Výsledková listina'!$C:$C,0)),"",INDEX('3k - Výsledková listina'!$B:$T,MATCH($A20,'3k - Výsledková listina'!$C:$C,0),7))</f>
        <v/>
      </c>
      <c r="S20" s="157" t="str">
        <f>IF(OR(Q20="",ISBLANK(Q20)),"",INDEX(body!$A:$C,R20+1,2))</f>
        <v/>
      </c>
      <c r="T20" s="157" t="str">
        <f>IF(ISNA(MATCH($A20,'3k - Výsledková listina'!$L:$L,0)),"",INDEX('3k - Výsledková listina'!$B:$T,MATCH($A20,'3k - Výsledková listina'!$L:$L,0),15))</f>
        <v/>
      </c>
      <c r="U20" s="157" t="str">
        <f>IF(ISNA(MATCH($A20,'3k - Výsledková listina'!$L:$L,0)),"",INDEX('3k - Výsledková listina'!$B:$T,MATCH($A20,'3k - Výsledková listina'!$L:$L,0),16))</f>
        <v/>
      </c>
      <c r="V20" s="157" t="str">
        <f>IF(OR(T20="",ISBLANK(T20)),"",INDEX(body!$A:$C,U20+1,2))</f>
        <v/>
      </c>
      <c r="W20" s="157" t="str">
        <f ca="1">IF(ISNA(MATCH($A20,'4k - Výsledková listina'!$C:$C,0)),"",INDEX('4k - Výsledková listina'!$B:$T,MATCH($A20,'4k - Výsledková listina'!$C:$C,0),6))</f>
        <v/>
      </c>
      <c r="X20" s="157" t="str">
        <f ca="1">IF(ISNA(MATCH($A20,'4k - Výsledková listina'!$C:$C,0)),"",INDEX('4k - Výsledková listina'!$B:$T,MATCH($A20,'4k - Výsledková listina'!$C:$C,0),7))</f>
        <v/>
      </c>
      <c r="Y20" s="157" t="str">
        <f ca="1">IF(OR(W20="",ISBLANK(W20)),"",INDEX(body!$A:$C,X20+1,2))</f>
        <v/>
      </c>
      <c r="Z20" s="157" t="str">
        <f ca="1">IF(ISNA(MATCH($A20,'4k - Výsledková listina'!$L:$L,0)),"",INDEX('4k - Výsledková listina'!$B:$T,MATCH($A20,'4k - Výsledková listina'!$L:$L,0),15))</f>
        <v/>
      </c>
      <c r="AA20" s="157" t="str">
        <f ca="1">IF(ISNA(MATCH($A20,'4k - Výsledková listina'!$L:$L,0)),"",INDEX('4k - Výsledková listina'!$B:$T,MATCH($A20,'4k - Výsledková listina'!$L:$L,0),16))</f>
        <v/>
      </c>
      <c r="AB20" s="157" t="str">
        <f ca="1">IF(OR(Z20="",ISBLANK(Z20)),"",INDEX(body!$A:$C,AA20+1,2))</f>
        <v/>
      </c>
      <c r="AC20" s="157">
        <f t="shared" ca="1" si="0"/>
        <v>18230</v>
      </c>
      <c r="AD20" s="157">
        <f t="shared" ca="1" si="1"/>
        <v>12</v>
      </c>
      <c r="AE20" s="157">
        <f t="shared" ca="1" si="2"/>
        <v>46</v>
      </c>
      <c r="AF20" s="157">
        <f t="shared" ca="1" si="3"/>
        <v>2</v>
      </c>
      <c r="AG20" s="159">
        <f t="shared" si="4"/>
        <v>17</v>
      </c>
      <c r="AH20" s="152">
        <f t="shared" si="5"/>
        <v>1</v>
      </c>
    </row>
    <row r="21" spans="1:34" ht="25.5" customHeight="1" x14ac:dyDescent="0.2">
      <c r="A21" s="161">
        <f>IF(Soupisky!H20&lt;&gt;"", Soupisky!H20, "")</f>
        <v>2193</v>
      </c>
      <c r="B21" s="162" t="str">
        <f>IF(Soupisky!I20&lt;&gt;"", Soupisky!I20, "")</f>
        <v>Marek Michal</v>
      </c>
      <c r="C21" s="155" t="str">
        <f>IF(Soupisky!J20&lt;&gt;"", Soupisky!J20, "")</f>
        <v>M</v>
      </c>
      <c r="D21" s="163" t="str">
        <f>IF(AND(A21&lt;&gt;"", Soupisky!E20 &lt;&gt; ""), Soupisky!E20, "")</f>
        <v>RS Crazy Boys MO Hustopeče Maver</v>
      </c>
      <c r="E21" s="157" t="str">
        <f>IF(ISNA(MATCH($A21,'1k - Výsledková listina'!$C:$C,0)),"",INDEX('1k - Výsledková listina'!$B:$T,MATCH($A21,'1k - Výsledková listina'!$C:$C,0),6))</f>
        <v/>
      </c>
      <c r="F21" s="157" t="str">
        <f>IF(ISNA(MATCH($A21,'1k - Výsledková listina'!$C:$C,0)),"",INDEX('1k - Výsledková listina'!$B:$T,MATCH($A21,'1k - Výsledková listina'!$C:$C,0),7))</f>
        <v/>
      </c>
      <c r="G21" s="157" t="str">
        <f>IF(OR(E21="",ISBLANK(E21)),"",INDEX(body!$A:$C,F21+1,2))</f>
        <v/>
      </c>
      <c r="H21" s="157" t="str">
        <f>IF(ISNA(MATCH($A21,'1k - Výsledková listina'!$L:$L,0)),"",INDEX('1k - Výsledková listina'!$B:$T,MATCH($A21,'1k - Výsledková listina'!$L:$L,0),15))</f>
        <v/>
      </c>
      <c r="I21" s="157" t="str">
        <f>IF(ISNA(MATCH($A21,'1k - Výsledková listina'!$L:$L,0)),"",INDEX('1k - Výsledková listina'!$B:$T,MATCH($A21,'1k - Výsledková listina'!$L:$L,0),16))</f>
        <v/>
      </c>
      <c r="J21" s="157" t="str">
        <f>IF(OR(H21="",ISBLANK(H21)),"",INDEX(body!$A:$C,I21+1,2))</f>
        <v/>
      </c>
      <c r="K21" s="157" t="str">
        <f>IF(ISNA(MATCH($A21,'2k - Výsledková listina'!$C:$C,0)),"",INDEX('2k - Výsledková listina'!$B:$T,MATCH($A21,'2k - Výsledková listina'!$C:$C,0),6))</f>
        <v/>
      </c>
      <c r="L21" s="157" t="str">
        <f>IF(ISNA(MATCH($A21,'2k - Výsledková listina'!$C:$C,0)),"",INDEX('2k - Výsledková listina'!$B:$T,MATCH($A21,'2k - Výsledková listina'!$C:$C,0),7))</f>
        <v/>
      </c>
      <c r="M21" s="157" t="str">
        <f>IF(OR(K21="",ISBLANK(K21)),"",INDEX(body!$A:$C,L21+1,2))</f>
        <v/>
      </c>
      <c r="N21" s="157" t="str">
        <f>IF(ISNA(MATCH($A21,'2k - Výsledková listina'!$L:$L,0)),"",INDEX('2k - Výsledková listina'!$B:$T,MATCH($A21,'2k - Výsledková listina'!$L:$L,0),15))</f>
        <v/>
      </c>
      <c r="O21" s="157" t="str">
        <f>IF(ISNA(MATCH($A21,'2k - Výsledková listina'!$L:$L,0)),"",INDEX('2k - Výsledková listina'!$B:$T,MATCH($A21,'2k - Výsledková listina'!$L:$L,0),16))</f>
        <v/>
      </c>
      <c r="P21" s="157" t="str">
        <f>IF(OR(N21="",ISBLANK(N21)),"",INDEX(body!$A:$C,O21+1,2))</f>
        <v/>
      </c>
      <c r="Q21" s="157" t="str">
        <f>IF(ISNA(MATCH($A21,'3k - Výsledková listina'!$C:$C,0)),"",INDEX('3k - Výsledková listina'!$B:$T,MATCH($A21,'3k - Výsledková listina'!$C:$C,0),6))</f>
        <v/>
      </c>
      <c r="R21" s="157" t="str">
        <f>IF(ISNA(MATCH($A21,'3k - Výsledková listina'!$C:$C,0)),"",INDEX('3k - Výsledková listina'!$B:$T,MATCH($A21,'3k - Výsledková listina'!$C:$C,0),7))</f>
        <v/>
      </c>
      <c r="S21" s="157" t="str">
        <f>IF(OR(Q21="",ISBLANK(Q21)),"",INDEX(body!$A:$C,R21+1,2))</f>
        <v/>
      </c>
      <c r="T21" s="157" t="str">
        <f>IF(ISNA(MATCH($A21,'3k - Výsledková listina'!$L:$L,0)),"",INDEX('3k - Výsledková listina'!$B:$T,MATCH($A21,'3k - Výsledková listina'!$L:$L,0),15))</f>
        <v/>
      </c>
      <c r="U21" s="157" t="str">
        <f>IF(ISNA(MATCH($A21,'3k - Výsledková listina'!$L:$L,0)),"",INDEX('3k - Výsledková listina'!$B:$T,MATCH($A21,'3k - Výsledková listina'!$L:$L,0),16))</f>
        <v/>
      </c>
      <c r="V21" s="157" t="str">
        <f>IF(OR(T21="",ISBLANK(T21)),"",INDEX(body!$A:$C,U21+1,2))</f>
        <v/>
      </c>
      <c r="W21" s="157" t="str">
        <f ca="1">IF(ISNA(MATCH($A21,'4k - Výsledková listina'!$C:$C,0)),"",INDEX('4k - Výsledková listina'!$B:$T,MATCH($A21,'4k - Výsledková listina'!$C:$C,0),6))</f>
        <v/>
      </c>
      <c r="X21" s="157" t="str">
        <f ca="1">IF(ISNA(MATCH($A21,'4k - Výsledková listina'!$C:$C,0)),"",INDEX('4k - Výsledková listina'!$B:$T,MATCH($A21,'4k - Výsledková listina'!$C:$C,0),7))</f>
        <v/>
      </c>
      <c r="Y21" s="157" t="str">
        <f ca="1">IF(OR(W21="",ISBLANK(W21)),"",INDEX(body!$A:$C,X21+1,2))</f>
        <v/>
      </c>
      <c r="Z21" s="157" t="str">
        <f ca="1">IF(ISNA(MATCH($A21,'4k - Výsledková listina'!$L:$L,0)),"",INDEX('4k - Výsledková listina'!$B:$T,MATCH($A21,'4k - Výsledková listina'!$L:$L,0),15))</f>
        <v/>
      </c>
      <c r="AA21" s="157" t="str">
        <f ca="1">IF(ISNA(MATCH($A21,'4k - Výsledková listina'!$L:$L,0)),"",INDEX('4k - Výsledková listina'!$B:$T,MATCH($A21,'4k - Výsledková listina'!$L:$L,0),16))</f>
        <v/>
      </c>
      <c r="AB21" s="157" t="str">
        <f ca="1">IF(OR(Z21="",ISBLANK(Z21)),"",INDEX(body!$A:$C,AA21+1,2))</f>
        <v/>
      </c>
      <c r="AC21" s="157">
        <f t="shared" ca="1" si="0"/>
        <v>0</v>
      </c>
      <c r="AD21" s="157">
        <f t="shared" ca="1" si="1"/>
        <v>0</v>
      </c>
      <c r="AE21" s="157">
        <f t="shared" ca="1" si="2"/>
        <v>0</v>
      </c>
      <c r="AF21" s="157">
        <f t="shared" ca="1" si="3"/>
        <v>0</v>
      </c>
      <c r="AG21" s="159">
        <f t="shared" si="4"/>
        <v>18</v>
      </c>
      <c r="AH21" s="152">
        <f t="shared" si="5"/>
        <v>1</v>
      </c>
    </row>
    <row r="22" spans="1:34" ht="25.5" customHeight="1" x14ac:dyDescent="0.2">
      <c r="A22" s="161">
        <f>IF(Soupisky!H21&lt;&gt;"", Soupisky!H21, "")</f>
        <v>221</v>
      </c>
      <c r="B22" s="162" t="str">
        <f>IF(Soupisky!I21&lt;&gt;"", Soupisky!I21, "")</f>
        <v>Veselý Robert</v>
      </c>
      <c r="C22" s="155" t="str">
        <f>IF(Soupisky!J21&lt;&gt;"", Soupisky!J21, "")</f>
        <v>M</v>
      </c>
      <c r="D22" s="163" t="str">
        <f>IF(AND(A22&lt;&gt;"", Soupisky!E21 &lt;&gt; ""), Soupisky!E21, "")</f>
        <v>RS Crazy Boys MO Hustopeče Maver</v>
      </c>
      <c r="E22" s="157" t="str">
        <f>IF(ISNA(MATCH($A22,'1k - Výsledková listina'!$C:$C,0)),"",INDEX('1k - Výsledková listina'!$B:$T,MATCH($A22,'1k - Výsledková listina'!$C:$C,0),6))</f>
        <v/>
      </c>
      <c r="F22" s="157" t="str">
        <f>IF(ISNA(MATCH($A22,'1k - Výsledková listina'!$C:$C,0)),"",INDEX('1k - Výsledková listina'!$B:$T,MATCH($A22,'1k - Výsledková listina'!$C:$C,0),7))</f>
        <v/>
      </c>
      <c r="G22" s="157" t="str">
        <f>IF(OR(E22="",ISBLANK(E22)),"",INDEX(body!$A:$C,F22+1,2))</f>
        <v/>
      </c>
      <c r="H22" s="157" t="str">
        <f>IF(ISNA(MATCH($A22,'1k - Výsledková listina'!$L:$L,0)),"",INDEX('1k - Výsledková listina'!$B:$T,MATCH($A22,'1k - Výsledková listina'!$L:$L,0),15))</f>
        <v/>
      </c>
      <c r="I22" s="157" t="str">
        <f>IF(ISNA(MATCH($A22,'1k - Výsledková listina'!$L:$L,0)),"",INDEX('1k - Výsledková listina'!$B:$T,MATCH($A22,'1k - Výsledková listina'!$L:$L,0),16))</f>
        <v/>
      </c>
      <c r="J22" s="157" t="str">
        <f>IF(OR(H22="",ISBLANK(H22)),"",INDEX(body!$A:$C,I22+1,2))</f>
        <v/>
      </c>
      <c r="K22" s="157" t="str">
        <f>IF(ISNA(MATCH($A22,'2k - Výsledková listina'!$C:$C,0)),"",INDEX('2k - Výsledková listina'!$B:$T,MATCH($A22,'2k - Výsledková listina'!$C:$C,0),6))</f>
        <v/>
      </c>
      <c r="L22" s="157" t="str">
        <f>IF(ISNA(MATCH($A22,'2k - Výsledková listina'!$C:$C,0)),"",INDEX('2k - Výsledková listina'!$B:$T,MATCH($A22,'2k - Výsledková listina'!$C:$C,0),7))</f>
        <v/>
      </c>
      <c r="M22" s="157" t="str">
        <f>IF(OR(K22="",ISBLANK(K22)),"",INDEX(body!$A:$C,L22+1,2))</f>
        <v/>
      </c>
      <c r="N22" s="157" t="str">
        <f>IF(ISNA(MATCH($A22,'2k - Výsledková listina'!$L:$L,0)),"",INDEX('2k - Výsledková listina'!$B:$T,MATCH($A22,'2k - Výsledková listina'!$L:$L,0),15))</f>
        <v/>
      </c>
      <c r="O22" s="157" t="str">
        <f>IF(ISNA(MATCH($A22,'2k - Výsledková listina'!$L:$L,0)),"",INDEX('2k - Výsledková listina'!$B:$T,MATCH($A22,'2k - Výsledková listina'!$L:$L,0),16))</f>
        <v/>
      </c>
      <c r="P22" s="157" t="str">
        <f>IF(OR(N22="",ISBLANK(N22)),"",INDEX(body!$A:$C,O22+1,2))</f>
        <v/>
      </c>
      <c r="Q22" s="157" t="str">
        <f>IF(ISNA(MATCH($A22,'3k - Výsledková listina'!$C:$C,0)),"",INDEX('3k - Výsledková listina'!$B:$T,MATCH($A22,'3k - Výsledková listina'!$C:$C,0),6))</f>
        <v/>
      </c>
      <c r="R22" s="157" t="str">
        <f>IF(ISNA(MATCH($A22,'3k - Výsledková listina'!$C:$C,0)),"",INDEX('3k - Výsledková listina'!$B:$T,MATCH($A22,'3k - Výsledková listina'!$C:$C,0),7))</f>
        <v/>
      </c>
      <c r="S22" s="157" t="str">
        <f>IF(OR(Q22="",ISBLANK(Q22)),"",INDEX(body!$A:$C,R22+1,2))</f>
        <v/>
      </c>
      <c r="T22" s="157" t="str">
        <f>IF(ISNA(MATCH($A22,'3k - Výsledková listina'!$L:$L,0)),"",INDEX('3k - Výsledková listina'!$B:$T,MATCH($A22,'3k - Výsledková listina'!$L:$L,0),15))</f>
        <v/>
      </c>
      <c r="U22" s="157" t="str">
        <f>IF(ISNA(MATCH($A22,'3k - Výsledková listina'!$L:$L,0)),"",INDEX('3k - Výsledková listina'!$B:$T,MATCH($A22,'3k - Výsledková listina'!$L:$L,0),16))</f>
        <v/>
      </c>
      <c r="V22" s="157" t="str">
        <f>IF(OR(T22="",ISBLANK(T22)),"",INDEX(body!$A:$C,U22+1,2))</f>
        <v/>
      </c>
      <c r="W22" s="157" t="str">
        <f ca="1">IF(ISNA(MATCH($A22,'4k - Výsledková listina'!$C:$C,0)),"",INDEX('4k - Výsledková listina'!$B:$T,MATCH($A22,'4k - Výsledková listina'!$C:$C,0),6))</f>
        <v/>
      </c>
      <c r="X22" s="157" t="str">
        <f ca="1">IF(ISNA(MATCH($A22,'4k - Výsledková listina'!$C:$C,0)),"",INDEX('4k - Výsledková listina'!$B:$T,MATCH($A22,'4k - Výsledková listina'!$C:$C,0),7))</f>
        <v/>
      </c>
      <c r="Y22" s="157" t="str">
        <f ca="1">IF(OR(W22="",ISBLANK(W22)),"",INDEX(body!$A:$C,X22+1,2))</f>
        <v/>
      </c>
      <c r="Z22" s="157" t="str">
        <f ca="1">IF(ISNA(MATCH($A22,'4k - Výsledková listina'!$L:$L,0)),"",INDEX('4k - Výsledková listina'!$B:$T,MATCH($A22,'4k - Výsledková listina'!$L:$L,0),15))</f>
        <v/>
      </c>
      <c r="AA22" s="157" t="str">
        <f ca="1">IF(ISNA(MATCH($A22,'4k - Výsledková listina'!$L:$L,0)),"",INDEX('4k - Výsledková listina'!$B:$T,MATCH($A22,'4k - Výsledková listina'!$L:$L,0),16))</f>
        <v/>
      </c>
      <c r="AB22" s="157" t="str">
        <f ca="1">IF(OR(Z22="",ISBLANK(Z22)),"",INDEX(body!$A:$C,AA22+1,2))</f>
        <v/>
      </c>
      <c r="AC22" s="157">
        <f t="shared" ca="1" si="0"/>
        <v>0</v>
      </c>
      <c r="AD22" s="157">
        <f t="shared" ca="1" si="1"/>
        <v>0</v>
      </c>
      <c r="AE22" s="157">
        <f t="shared" ca="1" si="2"/>
        <v>0</v>
      </c>
      <c r="AF22" s="157">
        <f t="shared" ca="1" si="3"/>
        <v>0</v>
      </c>
      <c r="AG22" s="159">
        <f t="shared" si="4"/>
        <v>19</v>
      </c>
      <c r="AH22" s="152">
        <f t="shared" si="5"/>
        <v>1</v>
      </c>
    </row>
    <row r="23" spans="1:34" ht="25.5" customHeight="1" x14ac:dyDescent="0.2">
      <c r="A23" s="161">
        <f>IF(Soupisky!H22&lt;&gt;"", Soupisky!H22, "")</f>
        <v>5622</v>
      </c>
      <c r="B23" s="162" t="str">
        <f>IF(Soupisky!I22&lt;&gt;"", Soupisky!I22, "")</f>
        <v>Ottinger Ján</v>
      </c>
      <c r="C23" s="155" t="str">
        <f>IF(Soupisky!J22&lt;&gt;"", Soupisky!J22, "")</f>
        <v>M</v>
      </c>
      <c r="D23" s="163" t="str">
        <f>IF(AND(A23&lt;&gt;"", Soupisky!E22 &lt;&gt; ""), Soupisky!E22, "")</f>
        <v>RS Crazy Boys MO Hustopeče Maver</v>
      </c>
      <c r="E23" s="157" t="str">
        <f>IF(ISNA(MATCH($A23,'1k - Výsledková listina'!$C:$C,0)),"",INDEX('1k - Výsledková listina'!$B:$T,MATCH($A23,'1k - Výsledková listina'!$C:$C,0),6))</f>
        <v/>
      </c>
      <c r="F23" s="157" t="str">
        <f>IF(ISNA(MATCH($A23,'1k - Výsledková listina'!$C:$C,0)),"",INDEX('1k - Výsledková listina'!$B:$T,MATCH($A23,'1k - Výsledková listina'!$C:$C,0),7))</f>
        <v/>
      </c>
      <c r="G23" s="157" t="str">
        <f>IF(OR(E23="",ISBLANK(E23)),"",INDEX(body!$A:$C,F23+1,2))</f>
        <v/>
      </c>
      <c r="H23" s="157" t="str">
        <f>IF(ISNA(MATCH($A23,'1k - Výsledková listina'!$L:$L,0)),"",INDEX('1k - Výsledková listina'!$B:$T,MATCH($A23,'1k - Výsledková listina'!$L:$L,0),15))</f>
        <v/>
      </c>
      <c r="I23" s="157" t="str">
        <f>IF(ISNA(MATCH($A23,'1k - Výsledková listina'!$L:$L,0)),"",INDEX('1k - Výsledková listina'!$B:$T,MATCH($A23,'1k - Výsledková listina'!$L:$L,0),16))</f>
        <v/>
      </c>
      <c r="J23" s="157" t="str">
        <f>IF(OR(H23="",ISBLANK(H23)),"",INDEX(body!$A:$C,I23+1,2))</f>
        <v/>
      </c>
      <c r="K23" s="157" t="str">
        <f>IF(ISNA(MATCH($A23,'2k - Výsledková listina'!$C:$C,0)),"",INDEX('2k - Výsledková listina'!$B:$T,MATCH($A23,'2k - Výsledková listina'!$C:$C,0),6))</f>
        <v/>
      </c>
      <c r="L23" s="157" t="str">
        <f>IF(ISNA(MATCH($A23,'2k - Výsledková listina'!$C:$C,0)),"",INDEX('2k - Výsledková listina'!$B:$T,MATCH($A23,'2k - Výsledková listina'!$C:$C,0),7))</f>
        <v/>
      </c>
      <c r="M23" s="157" t="str">
        <f>IF(OR(K23="",ISBLANK(K23)),"",INDEX(body!$A:$C,L23+1,2))</f>
        <v/>
      </c>
      <c r="N23" s="157" t="str">
        <f>IF(ISNA(MATCH($A23,'2k - Výsledková listina'!$L:$L,0)),"",INDEX('2k - Výsledková listina'!$B:$T,MATCH($A23,'2k - Výsledková listina'!$L:$L,0),15))</f>
        <v/>
      </c>
      <c r="O23" s="157" t="str">
        <f>IF(ISNA(MATCH($A23,'2k - Výsledková listina'!$L:$L,0)),"",INDEX('2k - Výsledková listina'!$B:$T,MATCH($A23,'2k - Výsledková listina'!$L:$L,0),16))</f>
        <v/>
      </c>
      <c r="P23" s="157" t="str">
        <f>IF(OR(N23="",ISBLANK(N23)),"",INDEX(body!$A:$C,O23+1,2))</f>
        <v/>
      </c>
      <c r="Q23" s="157" t="str">
        <f>IF(ISNA(MATCH($A23,'3k - Výsledková listina'!$C:$C,0)),"",INDEX('3k - Výsledková listina'!$B:$T,MATCH($A23,'3k - Výsledková listina'!$C:$C,0),6))</f>
        <v/>
      </c>
      <c r="R23" s="157" t="str">
        <f>IF(ISNA(MATCH($A23,'3k - Výsledková listina'!$C:$C,0)),"",INDEX('3k - Výsledková listina'!$B:$T,MATCH($A23,'3k - Výsledková listina'!$C:$C,0),7))</f>
        <v/>
      </c>
      <c r="S23" s="157" t="str">
        <f>IF(OR(Q23="",ISBLANK(Q23)),"",INDEX(body!$A:$C,R23+1,2))</f>
        <v/>
      </c>
      <c r="T23" s="157" t="str">
        <f>IF(ISNA(MATCH($A23,'3k - Výsledková listina'!$L:$L,0)),"",INDEX('3k - Výsledková listina'!$B:$T,MATCH($A23,'3k - Výsledková listina'!$L:$L,0),15))</f>
        <v/>
      </c>
      <c r="U23" s="157" t="str">
        <f>IF(ISNA(MATCH($A23,'3k - Výsledková listina'!$L:$L,0)),"",INDEX('3k - Výsledková listina'!$B:$T,MATCH($A23,'3k - Výsledková listina'!$L:$L,0),16))</f>
        <v/>
      </c>
      <c r="V23" s="157" t="str">
        <f>IF(OR(T23="",ISBLANK(T23)),"",INDEX(body!$A:$C,U23+1,2))</f>
        <v/>
      </c>
      <c r="W23" s="157" t="str">
        <f ca="1">IF(ISNA(MATCH($A23,'4k - Výsledková listina'!$C:$C,0)),"",INDEX('4k - Výsledková listina'!$B:$T,MATCH($A23,'4k - Výsledková listina'!$C:$C,0),6))</f>
        <v/>
      </c>
      <c r="X23" s="157" t="str">
        <f ca="1">IF(ISNA(MATCH($A23,'4k - Výsledková listina'!$C:$C,0)),"",INDEX('4k - Výsledková listina'!$B:$T,MATCH($A23,'4k - Výsledková listina'!$C:$C,0),7))</f>
        <v/>
      </c>
      <c r="Y23" s="157" t="str">
        <f ca="1">IF(OR(W23="",ISBLANK(W23)),"",INDEX(body!$A:$C,X23+1,2))</f>
        <v/>
      </c>
      <c r="Z23" s="157" t="str">
        <f ca="1">IF(ISNA(MATCH($A23,'4k - Výsledková listina'!$L:$L,0)),"",INDEX('4k - Výsledková listina'!$B:$T,MATCH($A23,'4k - Výsledková listina'!$L:$L,0),15))</f>
        <v/>
      </c>
      <c r="AA23" s="157" t="str">
        <f ca="1">IF(ISNA(MATCH($A23,'4k - Výsledková listina'!$L:$L,0)),"",INDEX('4k - Výsledková listina'!$B:$T,MATCH($A23,'4k - Výsledková listina'!$L:$L,0),16))</f>
        <v/>
      </c>
      <c r="AB23" s="157" t="str">
        <f ca="1">IF(OR(Z23="",ISBLANK(Z23)),"",INDEX(body!$A:$C,AA23+1,2))</f>
        <v/>
      </c>
      <c r="AC23" s="157">
        <f t="shared" ca="1" si="0"/>
        <v>0</v>
      </c>
      <c r="AD23" s="157">
        <f t="shared" ca="1" si="1"/>
        <v>0</v>
      </c>
      <c r="AE23" s="157">
        <f t="shared" ca="1" si="2"/>
        <v>0</v>
      </c>
      <c r="AF23" s="157">
        <f t="shared" ca="1" si="3"/>
        <v>0</v>
      </c>
      <c r="AG23" s="159">
        <f t="shared" si="4"/>
        <v>20</v>
      </c>
      <c r="AH23" s="152">
        <f t="shared" si="5"/>
        <v>1</v>
      </c>
    </row>
    <row r="24" spans="1:34" ht="25.5" customHeight="1" x14ac:dyDescent="0.2">
      <c r="A24" s="161" t="str">
        <f>IF(Soupisky!H23&lt;&gt;"", Soupisky!H23, "")</f>
        <v/>
      </c>
      <c r="B24" s="162" t="str">
        <f>IF(Soupisky!I23&lt;&gt;"", Soupisky!I23, "")</f>
        <v/>
      </c>
      <c r="C24" s="155" t="str">
        <f>IF(Soupisky!J23&lt;&gt;"", Soupisky!J23, "")</f>
        <v/>
      </c>
      <c r="D24" s="163" t="str">
        <f>IF(AND(A24&lt;&gt;"", Soupisky!E23 &lt;&gt; ""), Soupisky!E23, "")</f>
        <v/>
      </c>
      <c r="E24" s="157" t="str">
        <f>IF(ISNA(MATCH($A24,'1k - Výsledková listina'!$C:$C,0)),"",INDEX('1k - Výsledková listina'!$B:$T,MATCH($A24,'1k - Výsledková listina'!$C:$C,0),6))</f>
        <v/>
      </c>
      <c r="F24" s="157" t="str">
        <f>IF(ISNA(MATCH($A24,'1k - Výsledková listina'!$C:$C,0)),"",INDEX('1k - Výsledková listina'!$B:$T,MATCH($A24,'1k - Výsledková listina'!$C:$C,0),7))</f>
        <v/>
      </c>
      <c r="G24" s="157" t="str">
        <f>IF(OR(E24="",ISBLANK(E24)),"",INDEX(body!$A:$C,F24+1,2))</f>
        <v/>
      </c>
      <c r="H24" s="157" t="str">
        <f>IF(ISNA(MATCH($A24,'1k - Výsledková listina'!$L:$L,0)),"",INDEX('1k - Výsledková listina'!$B:$T,MATCH($A24,'1k - Výsledková listina'!$L:$L,0),15))</f>
        <v/>
      </c>
      <c r="I24" s="157" t="str">
        <f>IF(ISNA(MATCH($A24,'1k - Výsledková listina'!$L:$L,0)),"",INDEX('1k - Výsledková listina'!$B:$T,MATCH($A24,'1k - Výsledková listina'!$L:$L,0),16))</f>
        <v/>
      </c>
      <c r="J24" s="157" t="str">
        <f>IF(OR(H24="",ISBLANK(H24)),"",INDEX(body!$A:$C,I24+1,2))</f>
        <v/>
      </c>
      <c r="K24" s="157" t="str">
        <f>IF(ISNA(MATCH($A24,'2k - Výsledková listina'!$C:$C,0)),"",INDEX('2k - Výsledková listina'!$B:$T,MATCH($A24,'2k - Výsledková listina'!$C:$C,0),6))</f>
        <v/>
      </c>
      <c r="L24" s="157" t="str">
        <f>IF(ISNA(MATCH($A24,'2k - Výsledková listina'!$C:$C,0)),"",INDEX('2k - Výsledková listina'!$B:$T,MATCH($A24,'2k - Výsledková listina'!$C:$C,0),7))</f>
        <v/>
      </c>
      <c r="M24" s="157" t="str">
        <f>IF(OR(K24="",ISBLANK(K24)),"",INDEX(body!$A:$C,L24+1,2))</f>
        <v/>
      </c>
      <c r="N24" s="157" t="str">
        <f>IF(ISNA(MATCH($A24,'2k - Výsledková listina'!$L:$L,0)),"",INDEX('2k - Výsledková listina'!$B:$T,MATCH($A24,'2k - Výsledková listina'!$L:$L,0),15))</f>
        <v/>
      </c>
      <c r="O24" s="157" t="str">
        <f>IF(ISNA(MATCH($A24,'2k - Výsledková listina'!$L:$L,0)),"",INDEX('2k - Výsledková listina'!$B:$T,MATCH($A24,'2k - Výsledková listina'!$L:$L,0),16))</f>
        <v/>
      </c>
      <c r="P24" s="157" t="str">
        <f>IF(OR(N24="",ISBLANK(N24)),"",INDEX(body!$A:$C,O24+1,2))</f>
        <v/>
      </c>
      <c r="Q24" s="157" t="str">
        <f>IF(ISNA(MATCH($A24,'3k - Výsledková listina'!$C:$C,0)),"",INDEX('3k - Výsledková listina'!$B:$T,MATCH($A24,'3k - Výsledková listina'!$C:$C,0),6))</f>
        <v/>
      </c>
      <c r="R24" s="157" t="str">
        <f>IF(ISNA(MATCH($A24,'3k - Výsledková listina'!$C:$C,0)),"",INDEX('3k - Výsledková listina'!$B:$T,MATCH($A24,'3k - Výsledková listina'!$C:$C,0),7))</f>
        <v/>
      </c>
      <c r="S24" s="157" t="str">
        <f>IF(OR(Q24="",ISBLANK(Q24)),"",INDEX(body!$A:$C,R24+1,2))</f>
        <v/>
      </c>
      <c r="T24" s="157" t="str">
        <f>IF(ISNA(MATCH($A24,'3k - Výsledková listina'!$L:$L,0)),"",INDEX('3k - Výsledková listina'!$B:$T,MATCH($A24,'3k - Výsledková listina'!$L:$L,0),15))</f>
        <v/>
      </c>
      <c r="U24" s="157" t="str">
        <f>IF(ISNA(MATCH($A24,'3k - Výsledková listina'!$L:$L,0)),"",INDEX('3k - Výsledková listina'!$B:$T,MATCH($A24,'3k - Výsledková listina'!$L:$L,0),16))</f>
        <v/>
      </c>
      <c r="V24" s="157" t="str">
        <f>IF(OR(T24="",ISBLANK(T24)),"",INDEX(body!$A:$C,U24+1,2))</f>
        <v/>
      </c>
      <c r="W24" s="157" t="str">
        <f ca="1">IF(ISNA(MATCH($A24,'4k - Výsledková listina'!$C:$C,0)),"",INDEX('4k - Výsledková listina'!$B:$T,MATCH($A24,'4k - Výsledková listina'!$C:$C,0),6))</f>
        <v/>
      </c>
      <c r="X24" s="157" t="str">
        <f ca="1">IF(ISNA(MATCH($A24,'4k - Výsledková listina'!$C:$C,0)),"",INDEX('4k - Výsledková listina'!$B:$T,MATCH($A24,'4k - Výsledková listina'!$C:$C,0),7))</f>
        <v/>
      </c>
      <c r="Y24" s="157" t="str">
        <f ca="1">IF(OR(W24="",ISBLANK(W24)),"",INDEX(body!$A:$C,X24+1,2))</f>
        <v/>
      </c>
      <c r="Z24" s="157" t="str">
        <f ca="1">IF(ISNA(MATCH($A24,'4k - Výsledková listina'!$L:$L,0)),"",INDEX('4k - Výsledková listina'!$B:$T,MATCH($A24,'4k - Výsledková listina'!$L:$L,0),15))</f>
        <v/>
      </c>
      <c r="AA24" s="157" t="str">
        <f ca="1">IF(ISNA(MATCH($A24,'4k - Výsledková listina'!$L:$L,0)),"",INDEX('4k - Výsledková listina'!$B:$T,MATCH($A24,'4k - Výsledková listina'!$L:$L,0),16))</f>
        <v/>
      </c>
      <c r="AB24" s="157" t="str">
        <f ca="1">IF(OR(Z24="",ISBLANK(Z24)),"",INDEX(body!$A:$C,AA24+1,2))</f>
        <v/>
      </c>
      <c r="AC24" s="157">
        <f t="shared" ca="1" si="0"/>
        <v>0</v>
      </c>
      <c r="AD24" s="157">
        <f t="shared" ca="1" si="1"/>
        <v>0</v>
      </c>
      <c r="AE24" s="157">
        <f t="shared" ca="1" si="2"/>
        <v>0</v>
      </c>
      <c r="AF24" s="157">
        <f t="shared" ca="1" si="3"/>
        <v>0</v>
      </c>
      <c r="AG24" s="159">
        <f t="shared" si="4"/>
        <v>21</v>
      </c>
      <c r="AH24" s="152">
        <f t="shared" si="5"/>
        <v>0</v>
      </c>
    </row>
    <row r="25" spans="1:34" ht="25.5" customHeight="1" x14ac:dyDescent="0.2">
      <c r="A25" s="161" t="str">
        <f>IF(Soupisky!H24&lt;&gt;"", Soupisky!H24, "")</f>
        <v/>
      </c>
      <c r="B25" s="162" t="str">
        <f>IF(Soupisky!I24&lt;&gt;"", Soupisky!I24, "")</f>
        <v/>
      </c>
      <c r="C25" s="155" t="str">
        <f>IF(Soupisky!J24&lt;&gt;"", Soupisky!J24, "")</f>
        <v/>
      </c>
      <c r="D25" s="163" t="str">
        <f>IF(AND(A25&lt;&gt;"", Soupisky!E24 &lt;&gt; ""), Soupisky!E24, "")</f>
        <v/>
      </c>
      <c r="E25" s="157" t="str">
        <f>IF(ISNA(MATCH($A25,'1k - Výsledková listina'!$C:$C,0)),"",INDEX('1k - Výsledková listina'!$B:$T,MATCH($A25,'1k - Výsledková listina'!$C:$C,0),6))</f>
        <v/>
      </c>
      <c r="F25" s="157" t="str">
        <f>IF(ISNA(MATCH($A25,'1k - Výsledková listina'!$C:$C,0)),"",INDEX('1k - Výsledková listina'!$B:$T,MATCH($A25,'1k - Výsledková listina'!$C:$C,0),7))</f>
        <v/>
      </c>
      <c r="G25" s="157" t="str">
        <f>IF(OR(E25="",ISBLANK(E25)),"",INDEX(body!$A:$C,F25+1,2))</f>
        <v/>
      </c>
      <c r="H25" s="157" t="str">
        <f>IF(ISNA(MATCH($A25,'1k - Výsledková listina'!$L:$L,0)),"",INDEX('1k - Výsledková listina'!$B:$T,MATCH($A25,'1k - Výsledková listina'!$L:$L,0),15))</f>
        <v/>
      </c>
      <c r="I25" s="157" t="str">
        <f>IF(ISNA(MATCH($A25,'1k - Výsledková listina'!$L:$L,0)),"",INDEX('1k - Výsledková listina'!$B:$T,MATCH($A25,'1k - Výsledková listina'!$L:$L,0),16))</f>
        <v/>
      </c>
      <c r="J25" s="157" t="str">
        <f>IF(OR(H25="",ISBLANK(H25)),"",INDEX(body!$A:$C,I25+1,2))</f>
        <v/>
      </c>
      <c r="K25" s="157" t="str">
        <f>IF(ISNA(MATCH($A25,'2k - Výsledková listina'!$C:$C,0)),"",INDEX('2k - Výsledková listina'!$B:$T,MATCH($A25,'2k - Výsledková listina'!$C:$C,0),6))</f>
        <v/>
      </c>
      <c r="L25" s="157" t="str">
        <f>IF(ISNA(MATCH($A25,'2k - Výsledková listina'!$C:$C,0)),"",INDEX('2k - Výsledková listina'!$B:$T,MATCH($A25,'2k - Výsledková listina'!$C:$C,0),7))</f>
        <v/>
      </c>
      <c r="M25" s="157" t="str">
        <f>IF(OR(K25="",ISBLANK(K25)),"",INDEX(body!$A:$C,L25+1,2))</f>
        <v/>
      </c>
      <c r="N25" s="157" t="str">
        <f>IF(ISNA(MATCH($A25,'2k - Výsledková listina'!$L:$L,0)),"",INDEX('2k - Výsledková listina'!$B:$T,MATCH($A25,'2k - Výsledková listina'!$L:$L,0),15))</f>
        <v/>
      </c>
      <c r="O25" s="157" t="str">
        <f>IF(ISNA(MATCH($A25,'2k - Výsledková listina'!$L:$L,0)),"",INDEX('2k - Výsledková listina'!$B:$T,MATCH($A25,'2k - Výsledková listina'!$L:$L,0),16))</f>
        <v/>
      </c>
      <c r="P25" s="157" t="str">
        <f>IF(OR(N25="",ISBLANK(N25)),"",INDEX(body!$A:$C,O25+1,2))</f>
        <v/>
      </c>
      <c r="Q25" s="157" t="str">
        <f>IF(ISNA(MATCH($A25,'3k - Výsledková listina'!$C:$C,0)),"",INDEX('3k - Výsledková listina'!$B:$T,MATCH($A25,'3k - Výsledková listina'!$C:$C,0),6))</f>
        <v/>
      </c>
      <c r="R25" s="157" t="str">
        <f>IF(ISNA(MATCH($A25,'3k - Výsledková listina'!$C:$C,0)),"",INDEX('3k - Výsledková listina'!$B:$T,MATCH($A25,'3k - Výsledková listina'!$C:$C,0),7))</f>
        <v/>
      </c>
      <c r="S25" s="157" t="str">
        <f>IF(OR(Q25="",ISBLANK(Q25)),"",INDEX(body!$A:$C,R25+1,2))</f>
        <v/>
      </c>
      <c r="T25" s="157" t="str">
        <f>IF(ISNA(MATCH($A25,'3k - Výsledková listina'!$L:$L,0)),"",INDEX('3k - Výsledková listina'!$B:$T,MATCH($A25,'3k - Výsledková listina'!$L:$L,0),15))</f>
        <v/>
      </c>
      <c r="U25" s="157" t="str">
        <f>IF(ISNA(MATCH($A25,'3k - Výsledková listina'!$L:$L,0)),"",INDEX('3k - Výsledková listina'!$B:$T,MATCH($A25,'3k - Výsledková listina'!$L:$L,0),16))</f>
        <v/>
      </c>
      <c r="V25" s="157" t="str">
        <f>IF(OR(T25="",ISBLANK(T25)),"",INDEX(body!$A:$C,U25+1,2))</f>
        <v/>
      </c>
      <c r="W25" s="157" t="str">
        <f ca="1">IF(ISNA(MATCH($A25,'4k - Výsledková listina'!$C:$C,0)),"",INDEX('4k - Výsledková listina'!$B:$T,MATCH($A25,'4k - Výsledková listina'!$C:$C,0),6))</f>
        <v/>
      </c>
      <c r="X25" s="157" t="str">
        <f ca="1">IF(ISNA(MATCH($A25,'4k - Výsledková listina'!$C:$C,0)),"",INDEX('4k - Výsledková listina'!$B:$T,MATCH($A25,'4k - Výsledková listina'!$C:$C,0),7))</f>
        <v/>
      </c>
      <c r="Y25" s="157" t="str">
        <f ca="1">IF(OR(W25="",ISBLANK(W25)),"",INDEX(body!$A:$C,X25+1,2))</f>
        <v/>
      </c>
      <c r="Z25" s="157" t="str">
        <f ca="1">IF(ISNA(MATCH($A25,'4k - Výsledková listina'!$L:$L,0)),"",INDEX('4k - Výsledková listina'!$B:$T,MATCH($A25,'4k - Výsledková listina'!$L:$L,0),15))</f>
        <v/>
      </c>
      <c r="AA25" s="157" t="str">
        <f ca="1">IF(ISNA(MATCH($A25,'4k - Výsledková listina'!$L:$L,0)),"",INDEX('4k - Výsledková listina'!$B:$T,MATCH($A25,'4k - Výsledková listina'!$L:$L,0),16))</f>
        <v/>
      </c>
      <c r="AB25" s="157" t="str">
        <f ca="1">IF(OR(Z25="",ISBLANK(Z25)),"",INDEX(body!$A:$C,AA25+1,2))</f>
        <v/>
      </c>
      <c r="AC25" s="157">
        <f t="shared" ca="1" si="0"/>
        <v>0</v>
      </c>
      <c r="AD25" s="157">
        <f t="shared" ca="1" si="1"/>
        <v>0</v>
      </c>
      <c r="AE25" s="157">
        <f t="shared" ca="1" si="2"/>
        <v>0</v>
      </c>
      <c r="AF25" s="157">
        <f t="shared" ca="1" si="3"/>
        <v>0</v>
      </c>
      <c r="AG25" s="159">
        <f t="shared" si="4"/>
        <v>22</v>
      </c>
      <c r="AH25" s="152">
        <f t="shared" si="5"/>
        <v>0</v>
      </c>
    </row>
    <row r="26" spans="1:34" ht="25.5" customHeight="1" x14ac:dyDescent="0.2">
      <c r="A26" s="161" t="str">
        <f>IF(Soupisky!H25&lt;&gt;"", Soupisky!H25, "")</f>
        <v/>
      </c>
      <c r="B26" s="162" t="str">
        <f>IF(Soupisky!I25&lt;&gt;"", Soupisky!I25, "")</f>
        <v/>
      </c>
      <c r="C26" s="155" t="str">
        <f>IF(Soupisky!J25&lt;&gt;"", Soupisky!J25, "")</f>
        <v/>
      </c>
      <c r="D26" s="163" t="str">
        <f>IF(AND(A26&lt;&gt;"", Soupisky!E25 &lt;&gt; ""), Soupisky!E25, "")</f>
        <v/>
      </c>
      <c r="E26" s="157" t="str">
        <f>IF(ISNA(MATCH($A26,'1k - Výsledková listina'!$C:$C,0)),"",INDEX('1k - Výsledková listina'!$B:$T,MATCH($A26,'1k - Výsledková listina'!$C:$C,0),6))</f>
        <v/>
      </c>
      <c r="F26" s="157" t="str">
        <f>IF(ISNA(MATCH($A26,'1k - Výsledková listina'!$C:$C,0)),"",INDEX('1k - Výsledková listina'!$B:$T,MATCH($A26,'1k - Výsledková listina'!$C:$C,0),7))</f>
        <v/>
      </c>
      <c r="G26" s="157" t="str">
        <f>IF(OR(E26="",ISBLANK(E26)),"",INDEX(body!$A:$C,F26+1,2))</f>
        <v/>
      </c>
      <c r="H26" s="157" t="str">
        <f>IF(ISNA(MATCH($A26,'1k - Výsledková listina'!$L:$L,0)),"",INDEX('1k - Výsledková listina'!$B:$T,MATCH($A26,'1k - Výsledková listina'!$L:$L,0),15))</f>
        <v/>
      </c>
      <c r="I26" s="157" t="str">
        <f>IF(ISNA(MATCH($A26,'1k - Výsledková listina'!$L:$L,0)),"",INDEX('1k - Výsledková listina'!$B:$T,MATCH($A26,'1k - Výsledková listina'!$L:$L,0),16))</f>
        <v/>
      </c>
      <c r="J26" s="157" t="str">
        <f>IF(OR(H26="",ISBLANK(H26)),"",INDEX(body!$A:$C,I26+1,2))</f>
        <v/>
      </c>
      <c r="K26" s="157" t="str">
        <f>IF(ISNA(MATCH($A26,'2k - Výsledková listina'!$C:$C,0)),"",INDEX('2k - Výsledková listina'!$B:$T,MATCH($A26,'2k - Výsledková listina'!$C:$C,0),6))</f>
        <v/>
      </c>
      <c r="L26" s="157" t="str">
        <f>IF(ISNA(MATCH($A26,'2k - Výsledková listina'!$C:$C,0)),"",INDEX('2k - Výsledková listina'!$B:$T,MATCH($A26,'2k - Výsledková listina'!$C:$C,0),7))</f>
        <v/>
      </c>
      <c r="M26" s="157" t="str">
        <f>IF(OR(K26="",ISBLANK(K26)),"",INDEX(body!$A:$C,L26+1,2))</f>
        <v/>
      </c>
      <c r="N26" s="157" t="str">
        <f>IF(ISNA(MATCH($A26,'2k - Výsledková listina'!$L:$L,0)),"",INDEX('2k - Výsledková listina'!$B:$T,MATCH($A26,'2k - Výsledková listina'!$L:$L,0),15))</f>
        <v/>
      </c>
      <c r="O26" s="157" t="str">
        <f>IF(ISNA(MATCH($A26,'2k - Výsledková listina'!$L:$L,0)),"",INDEX('2k - Výsledková listina'!$B:$T,MATCH($A26,'2k - Výsledková listina'!$L:$L,0),16))</f>
        <v/>
      </c>
      <c r="P26" s="157" t="str">
        <f>IF(OR(N26="",ISBLANK(N26)),"",INDEX(body!$A:$C,O26+1,2))</f>
        <v/>
      </c>
      <c r="Q26" s="157" t="str">
        <f>IF(ISNA(MATCH($A26,'3k - Výsledková listina'!$C:$C,0)),"",INDEX('3k - Výsledková listina'!$B:$T,MATCH($A26,'3k - Výsledková listina'!$C:$C,0),6))</f>
        <v/>
      </c>
      <c r="R26" s="157" t="str">
        <f>IF(ISNA(MATCH($A26,'3k - Výsledková listina'!$C:$C,0)),"",INDEX('3k - Výsledková listina'!$B:$T,MATCH($A26,'3k - Výsledková listina'!$C:$C,0),7))</f>
        <v/>
      </c>
      <c r="S26" s="157" t="str">
        <f>IF(OR(Q26="",ISBLANK(Q26)),"",INDEX(body!$A:$C,R26+1,2))</f>
        <v/>
      </c>
      <c r="T26" s="157" t="str">
        <f>IF(ISNA(MATCH($A26,'3k - Výsledková listina'!$L:$L,0)),"",INDEX('3k - Výsledková listina'!$B:$T,MATCH($A26,'3k - Výsledková listina'!$L:$L,0),15))</f>
        <v/>
      </c>
      <c r="U26" s="157" t="str">
        <f>IF(ISNA(MATCH($A26,'3k - Výsledková listina'!$L:$L,0)),"",INDEX('3k - Výsledková listina'!$B:$T,MATCH($A26,'3k - Výsledková listina'!$L:$L,0),16))</f>
        <v/>
      </c>
      <c r="V26" s="157" t="str">
        <f>IF(OR(T26="",ISBLANK(T26)),"",INDEX(body!$A:$C,U26+1,2))</f>
        <v/>
      </c>
      <c r="W26" s="157" t="str">
        <f ca="1">IF(ISNA(MATCH($A26,'4k - Výsledková listina'!$C:$C,0)),"",INDEX('4k - Výsledková listina'!$B:$T,MATCH($A26,'4k - Výsledková listina'!$C:$C,0),6))</f>
        <v/>
      </c>
      <c r="X26" s="157" t="str">
        <f ca="1">IF(ISNA(MATCH($A26,'4k - Výsledková listina'!$C:$C,0)),"",INDEX('4k - Výsledková listina'!$B:$T,MATCH($A26,'4k - Výsledková listina'!$C:$C,0),7))</f>
        <v/>
      </c>
      <c r="Y26" s="157" t="str">
        <f ca="1">IF(OR(W26="",ISBLANK(W26)),"",INDEX(body!$A:$C,X26+1,2))</f>
        <v/>
      </c>
      <c r="Z26" s="157" t="str">
        <f ca="1">IF(ISNA(MATCH($A26,'4k - Výsledková listina'!$L:$L,0)),"",INDEX('4k - Výsledková listina'!$B:$T,MATCH($A26,'4k - Výsledková listina'!$L:$L,0),15))</f>
        <v/>
      </c>
      <c r="AA26" s="157" t="str">
        <f ca="1">IF(ISNA(MATCH($A26,'4k - Výsledková listina'!$L:$L,0)),"",INDEX('4k - Výsledková listina'!$B:$T,MATCH($A26,'4k - Výsledková listina'!$L:$L,0),16))</f>
        <v/>
      </c>
      <c r="AB26" s="157" t="str">
        <f ca="1">IF(OR(Z26="",ISBLANK(Z26)),"",INDEX(body!$A:$C,AA26+1,2))</f>
        <v/>
      </c>
      <c r="AC26" s="157">
        <f t="shared" ca="1" si="0"/>
        <v>0</v>
      </c>
      <c r="AD26" s="157">
        <f t="shared" ca="1" si="1"/>
        <v>0</v>
      </c>
      <c r="AE26" s="157">
        <f t="shared" ca="1" si="2"/>
        <v>0</v>
      </c>
      <c r="AF26" s="157">
        <f t="shared" ca="1" si="3"/>
        <v>0</v>
      </c>
      <c r="AG26" s="159">
        <f t="shared" si="4"/>
        <v>23</v>
      </c>
      <c r="AH26" s="152">
        <f t="shared" si="5"/>
        <v>0</v>
      </c>
    </row>
    <row r="27" spans="1:34" ht="25.5" customHeight="1" x14ac:dyDescent="0.2">
      <c r="A27" s="161" t="str">
        <f>IF(Soupisky!H26&lt;&gt;"", Soupisky!H26, "")</f>
        <v/>
      </c>
      <c r="B27" s="162" t="str">
        <f>IF(Soupisky!I26&lt;&gt;"", Soupisky!I26, "")</f>
        <v/>
      </c>
      <c r="C27" s="155" t="str">
        <f>IF(Soupisky!J26&lt;&gt;"", Soupisky!J26, "")</f>
        <v/>
      </c>
      <c r="D27" s="163" t="str">
        <f>IF(AND(A27&lt;&gt;"", Soupisky!E26 &lt;&gt; ""), Soupisky!E26, "")</f>
        <v/>
      </c>
      <c r="E27" s="157" t="str">
        <f>IF(ISNA(MATCH($A27,'1k - Výsledková listina'!$C:$C,0)),"",INDEX('1k - Výsledková listina'!$B:$T,MATCH($A27,'1k - Výsledková listina'!$C:$C,0),6))</f>
        <v/>
      </c>
      <c r="F27" s="157" t="str">
        <f>IF(ISNA(MATCH($A27,'1k - Výsledková listina'!$C:$C,0)),"",INDEX('1k - Výsledková listina'!$B:$T,MATCH($A27,'1k - Výsledková listina'!$C:$C,0),7))</f>
        <v/>
      </c>
      <c r="G27" s="157" t="str">
        <f>IF(OR(E27="",ISBLANK(E27)),"",INDEX(body!$A:$C,F27+1,2))</f>
        <v/>
      </c>
      <c r="H27" s="157" t="str">
        <f>IF(ISNA(MATCH($A27,'1k - Výsledková listina'!$L:$L,0)),"",INDEX('1k - Výsledková listina'!$B:$T,MATCH($A27,'1k - Výsledková listina'!$L:$L,0),15))</f>
        <v/>
      </c>
      <c r="I27" s="157" t="str">
        <f>IF(ISNA(MATCH($A27,'1k - Výsledková listina'!$L:$L,0)),"",INDEX('1k - Výsledková listina'!$B:$T,MATCH($A27,'1k - Výsledková listina'!$L:$L,0),16))</f>
        <v/>
      </c>
      <c r="J27" s="157" t="str">
        <f>IF(OR(H27="",ISBLANK(H27)),"",INDEX(body!$A:$C,I27+1,2))</f>
        <v/>
      </c>
      <c r="K27" s="157" t="str">
        <f>IF(ISNA(MATCH($A27,'2k - Výsledková listina'!$C:$C,0)),"",INDEX('2k - Výsledková listina'!$B:$T,MATCH($A27,'2k - Výsledková listina'!$C:$C,0),6))</f>
        <v/>
      </c>
      <c r="L27" s="157" t="str">
        <f>IF(ISNA(MATCH($A27,'2k - Výsledková listina'!$C:$C,0)),"",INDEX('2k - Výsledková listina'!$B:$T,MATCH($A27,'2k - Výsledková listina'!$C:$C,0),7))</f>
        <v/>
      </c>
      <c r="M27" s="157" t="str">
        <f>IF(OR(K27="",ISBLANK(K27)),"",INDEX(body!$A:$C,L27+1,2))</f>
        <v/>
      </c>
      <c r="N27" s="157" t="str">
        <f>IF(ISNA(MATCH($A27,'2k - Výsledková listina'!$L:$L,0)),"",INDEX('2k - Výsledková listina'!$B:$T,MATCH($A27,'2k - Výsledková listina'!$L:$L,0),15))</f>
        <v/>
      </c>
      <c r="O27" s="157" t="str">
        <f>IF(ISNA(MATCH($A27,'2k - Výsledková listina'!$L:$L,0)),"",INDEX('2k - Výsledková listina'!$B:$T,MATCH($A27,'2k - Výsledková listina'!$L:$L,0),16))</f>
        <v/>
      </c>
      <c r="P27" s="157" t="str">
        <f>IF(OR(N27="",ISBLANK(N27)),"",INDEX(body!$A:$C,O27+1,2))</f>
        <v/>
      </c>
      <c r="Q27" s="157" t="str">
        <f>IF(ISNA(MATCH($A27,'3k - Výsledková listina'!$C:$C,0)),"",INDEX('3k - Výsledková listina'!$B:$T,MATCH($A27,'3k - Výsledková listina'!$C:$C,0),6))</f>
        <v/>
      </c>
      <c r="R27" s="157" t="str">
        <f>IF(ISNA(MATCH($A27,'3k - Výsledková listina'!$C:$C,0)),"",INDEX('3k - Výsledková listina'!$B:$T,MATCH($A27,'3k - Výsledková listina'!$C:$C,0),7))</f>
        <v/>
      </c>
      <c r="S27" s="157" t="str">
        <f>IF(OR(Q27="",ISBLANK(Q27)),"",INDEX(body!$A:$C,R27+1,2))</f>
        <v/>
      </c>
      <c r="T27" s="157" t="str">
        <f>IF(ISNA(MATCH($A27,'3k - Výsledková listina'!$L:$L,0)),"",INDEX('3k - Výsledková listina'!$B:$T,MATCH($A27,'3k - Výsledková listina'!$L:$L,0),15))</f>
        <v/>
      </c>
      <c r="U27" s="157" t="str">
        <f>IF(ISNA(MATCH($A27,'3k - Výsledková listina'!$L:$L,0)),"",INDEX('3k - Výsledková listina'!$B:$T,MATCH($A27,'3k - Výsledková listina'!$L:$L,0),16))</f>
        <v/>
      </c>
      <c r="V27" s="157" t="str">
        <f>IF(OR(T27="",ISBLANK(T27)),"",INDEX(body!$A:$C,U27+1,2))</f>
        <v/>
      </c>
      <c r="W27" s="157" t="str">
        <f ca="1">IF(ISNA(MATCH($A27,'4k - Výsledková listina'!$C:$C,0)),"",INDEX('4k - Výsledková listina'!$B:$T,MATCH($A27,'4k - Výsledková listina'!$C:$C,0),6))</f>
        <v/>
      </c>
      <c r="X27" s="157" t="str">
        <f ca="1">IF(ISNA(MATCH($A27,'4k - Výsledková listina'!$C:$C,0)),"",INDEX('4k - Výsledková listina'!$B:$T,MATCH($A27,'4k - Výsledková listina'!$C:$C,0),7))</f>
        <v/>
      </c>
      <c r="Y27" s="157" t="str">
        <f ca="1">IF(OR(W27="",ISBLANK(W27)),"",INDEX(body!$A:$C,X27+1,2))</f>
        <v/>
      </c>
      <c r="Z27" s="157" t="str">
        <f ca="1">IF(ISNA(MATCH($A27,'4k - Výsledková listina'!$L:$L,0)),"",INDEX('4k - Výsledková listina'!$B:$T,MATCH($A27,'4k - Výsledková listina'!$L:$L,0),15))</f>
        <v/>
      </c>
      <c r="AA27" s="157" t="str">
        <f ca="1">IF(ISNA(MATCH($A27,'4k - Výsledková listina'!$L:$L,0)),"",INDEX('4k - Výsledková listina'!$B:$T,MATCH($A27,'4k - Výsledková listina'!$L:$L,0),16))</f>
        <v/>
      </c>
      <c r="AB27" s="157" t="str">
        <f ca="1">IF(OR(Z27="",ISBLANK(Z27)),"",INDEX(body!$A:$C,AA27+1,2))</f>
        <v/>
      </c>
      <c r="AC27" s="157">
        <f t="shared" ca="1" si="0"/>
        <v>0</v>
      </c>
      <c r="AD27" s="157">
        <f t="shared" ca="1" si="1"/>
        <v>0</v>
      </c>
      <c r="AE27" s="157">
        <f t="shared" ca="1" si="2"/>
        <v>0</v>
      </c>
      <c r="AF27" s="157">
        <f t="shared" ca="1" si="3"/>
        <v>0</v>
      </c>
      <c r="AG27" s="159">
        <f t="shared" si="4"/>
        <v>24</v>
      </c>
      <c r="AH27" s="152">
        <f t="shared" si="5"/>
        <v>0</v>
      </c>
    </row>
    <row r="28" spans="1:34" ht="25.5" customHeight="1" x14ac:dyDescent="0.2">
      <c r="A28" s="161" t="str">
        <f>IF(Soupisky!H27&lt;&gt;"", Soupisky!H27, "")</f>
        <v/>
      </c>
      <c r="B28" s="162" t="str">
        <f>IF(Soupisky!I27&lt;&gt;"", Soupisky!I27, "")</f>
        <v/>
      </c>
      <c r="C28" s="155" t="str">
        <f>IF(Soupisky!J27&lt;&gt;"", Soupisky!J27, "")</f>
        <v/>
      </c>
      <c r="D28" s="163" t="str">
        <f>IF(AND(A28&lt;&gt;"", Soupisky!E27 &lt;&gt; ""), Soupisky!E27, "")</f>
        <v/>
      </c>
      <c r="E28" s="157" t="str">
        <f>IF(ISNA(MATCH($A28,'1k - Výsledková listina'!$C:$C,0)),"",INDEX('1k - Výsledková listina'!$B:$T,MATCH($A28,'1k - Výsledková listina'!$C:$C,0),6))</f>
        <v/>
      </c>
      <c r="F28" s="157" t="str">
        <f>IF(ISNA(MATCH($A28,'1k - Výsledková listina'!$C:$C,0)),"",INDEX('1k - Výsledková listina'!$B:$T,MATCH($A28,'1k - Výsledková listina'!$C:$C,0),7))</f>
        <v/>
      </c>
      <c r="G28" s="157" t="str">
        <f>IF(OR(E28="",ISBLANK(E28)),"",INDEX(body!$A:$C,F28+1,2))</f>
        <v/>
      </c>
      <c r="H28" s="157" t="str">
        <f>IF(ISNA(MATCH($A28,'1k - Výsledková listina'!$L:$L,0)),"",INDEX('1k - Výsledková listina'!$B:$T,MATCH($A28,'1k - Výsledková listina'!$L:$L,0),15))</f>
        <v/>
      </c>
      <c r="I28" s="157" t="str">
        <f>IF(ISNA(MATCH($A28,'1k - Výsledková listina'!$L:$L,0)),"",INDEX('1k - Výsledková listina'!$B:$T,MATCH($A28,'1k - Výsledková listina'!$L:$L,0),16))</f>
        <v/>
      </c>
      <c r="J28" s="157" t="str">
        <f>IF(OR(H28="",ISBLANK(H28)),"",INDEX(body!$A:$C,I28+1,2))</f>
        <v/>
      </c>
      <c r="K28" s="157" t="str">
        <f>IF(ISNA(MATCH($A28,'2k - Výsledková listina'!$C:$C,0)),"",INDEX('2k - Výsledková listina'!$B:$T,MATCH($A28,'2k - Výsledková listina'!$C:$C,0),6))</f>
        <v/>
      </c>
      <c r="L28" s="157" t="str">
        <f>IF(ISNA(MATCH($A28,'2k - Výsledková listina'!$C:$C,0)),"",INDEX('2k - Výsledková listina'!$B:$T,MATCH($A28,'2k - Výsledková listina'!$C:$C,0),7))</f>
        <v/>
      </c>
      <c r="M28" s="157" t="str">
        <f>IF(OR(K28="",ISBLANK(K28)),"",INDEX(body!$A:$C,L28+1,2))</f>
        <v/>
      </c>
      <c r="N28" s="157" t="str">
        <f>IF(ISNA(MATCH($A28,'2k - Výsledková listina'!$L:$L,0)),"",INDEX('2k - Výsledková listina'!$B:$T,MATCH($A28,'2k - Výsledková listina'!$L:$L,0),15))</f>
        <v/>
      </c>
      <c r="O28" s="157" t="str">
        <f>IF(ISNA(MATCH($A28,'2k - Výsledková listina'!$L:$L,0)),"",INDEX('2k - Výsledková listina'!$B:$T,MATCH($A28,'2k - Výsledková listina'!$L:$L,0),16))</f>
        <v/>
      </c>
      <c r="P28" s="157" t="str">
        <f>IF(OR(N28="",ISBLANK(N28)),"",INDEX(body!$A:$C,O28+1,2))</f>
        <v/>
      </c>
      <c r="Q28" s="157" t="str">
        <f>IF(ISNA(MATCH($A28,'3k - Výsledková listina'!$C:$C,0)),"",INDEX('3k - Výsledková listina'!$B:$T,MATCH($A28,'3k - Výsledková listina'!$C:$C,0),6))</f>
        <v/>
      </c>
      <c r="R28" s="157" t="str">
        <f>IF(ISNA(MATCH($A28,'3k - Výsledková listina'!$C:$C,0)),"",INDEX('3k - Výsledková listina'!$B:$T,MATCH($A28,'3k - Výsledková listina'!$C:$C,0),7))</f>
        <v/>
      </c>
      <c r="S28" s="157" t="str">
        <f>IF(OR(Q28="",ISBLANK(Q28)),"",INDEX(body!$A:$C,R28+1,2))</f>
        <v/>
      </c>
      <c r="T28" s="157" t="str">
        <f>IF(ISNA(MATCH($A28,'3k - Výsledková listina'!$L:$L,0)),"",INDEX('3k - Výsledková listina'!$B:$T,MATCH($A28,'3k - Výsledková listina'!$L:$L,0),15))</f>
        <v/>
      </c>
      <c r="U28" s="157" t="str">
        <f>IF(ISNA(MATCH($A28,'3k - Výsledková listina'!$L:$L,0)),"",INDEX('3k - Výsledková listina'!$B:$T,MATCH($A28,'3k - Výsledková listina'!$L:$L,0),16))</f>
        <v/>
      </c>
      <c r="V28" s="157" t="str">
        <f>IF(OR(T28="",ISBLANK(T28)),"",INDEX(body!$A:$C,U28+1,2))</f>
        <v/>
      </c>
      <c r="W28" s="157" t="str">
        <f ca="1">IF(ISNA(MATCH($A28,'4k - Výsledková listina'!$C:$C,0)),"",INDEX('4k - Výsledková listina'!$B:$T,MATCH($A28,'4k - Výsledková listina'!$C:$C,0),6))</f>
        <v/>
      </c>
      <c r="X28" s="157" t="str">
        <f ca="1">IF(ISNA(MATCH($A28,'4k - Výsledková listina'!$C:$C,0)),"",INDEX('4k - Výsledková listina'!$B:$T,MATCH($A28,'4k - Výsledková listina'!$C:$C,0),7))</f>
        <v/>
      </c>
      <c r="Y28" s="157" t="str">
        <f ca="1">IF(OR(W28="",ISBLANK(W28)),"",INDEX(body!$A:$C,X28+1,2))</f>
        <v/>
      </c>
      <c r="Z28" s="157" t="str">
        <f ca="1">IF(ISNA(MATCH($A28,'4k - Výsledková listina'!$L:$L,0)),"",INDEX('4k - Výsledková listina'!$B:$T,MATCH($A28,'4k - Výsledková listina'!$L:$L,0),15))</f>
        <v/>
      </c>
      <c r="AA28" s="157" t="str">
        <f ca="1">IF(ISNA(MATCH($A28,'4k - Výsledková listina'!$L:$L,0)),"",INDEX('4k - Výsledková listina'!$B:$T,MATCH($A28,'4k - Výsledková listina'!$L:$L,0),16))</f>
        <v/>
      </c>
      <c r="AB28" s="157" t="str">
        <f ca="1">IF(OR(Z28="",ISBLANK(Z28)),"",INDEX(body!$A:$C,AA28+1,2))</f>
        <v/>
      </c>
      <c r="AC28" s="157">
        <f t="shared" ca="1" si="0"/>
        <v>0</v>
      </c>
      <c r="AD28" s="157">
        <f t="shared" ca="1" si="1"/>
        <v>0</v>
      </c>
      <c r="AE28" s="157">
        <f t="shared" ca="1" si="2"/>
        <v>0</v>
      </c>
      <c r="AF28" s="157">
        <f t="shared" ca="1" si="3"/>
        <v>0</v>
      </c>
      <c r="AG28" s="159">
        <f t="shared" si="4"/>
        <v>25</v>
      </c>
      <c r="AH28" s="152">
        <f t="shared" si="5"/>
        <v>0</v>
      </c>
    </row>
    <row r="29" spans="1:34" ht="25.5" customHeight="1" x14ac:dyDescent="0.2">
      <c r="A29" s="161" t="str">
        <f>IF(Soupisky!H28&lt;&gt;"", Soupisky!H28, "")</f>
        <v/>
      </c>
      <c r="B29" s="162" t="str">
        <f>IF(Soupisky!I28&lt;&gt;"", Soupisky!I28, "")</f>
        <v/>
      </c>
      <c r="C29" s="155" t="str">
        <f>IF(Soupisky!J28&lt;&gt;"", Soupisky!J28, "")</f>
        <v/>
      </c>
      <c r="D29" s="163" t="str">
        <f>IF(AND(A29&lt;&gt;"", Soupisky!E28 &lt;&gt; ""), Soupisky!E28, "")</f>
        <v/>
      </c>
      <c r="E29" s="157" t="str">
        <f>IF(ISNA(MATCH($A29,'1k - Výsledková listina'!$C:$C,0)),"",INDEX('1k - Výsledková listina'!$B:$T,MATCH($A29,'1k - Výsledková listina'!$C:$C,0),6))</f>
        <v/>
      </c>
      <c r="F29" s="157" t="str">
        <f>IF(ISNA(MATCH($A29,'1k - Výsledková listina'!$C:$C,0)),"",INDEX('1k - Výsledková listina'!$B:$T,MATCH($A29,'1k - Výsledková listina'!$C:$C,0),7))</f>
        <v/>
      </c>
      <c r="G29" s="157" t="str">
        <f>IF(OR(E29="",ISBLANK(E29)),"",INDEX(body!$A:$C,F29+1,2))</f>
        <v/>
      </c>
      <c r="H29" s="157" t="str">
        <f>IF(ISNA(MATCH($A29,'1k - Výsledková listina'!$L:$L,0)),"",INDEX('1k - Výsledková listina'!$B:$T,MATCH($A29,'1k - Výsledková listina'!$L:$L,0),15))</f>
        <v/>
      </c>
      <c r="I29" s="157" t="str">
        <f>IF(ISNA(MATCH($A29,'1k - Výsledková listina'!$L:$L,0)),"",INDEX('1k - Výsledková listina'!$B:$T,MATCH($A29,'1k - Výsledková listina'!$L:$L,0),16))</f>
        <v/>
      </c>
      <c r="J29" s="157" t="str">
        <f>IF(OR(H29="",ISBLANK(H29)),"",INDEX(body!$A:$C,I29+1,2))</f>
        <v/>
      </c>
      <c r="K29" s="157" t="str">
        <f>IF(ISNA(MATCH($A29,'2k - Výsledková listina'!$C:$C,0)),"",INDEX('2k - Výsledková listina'!$B:$T,MATCH($A29,'2k - Výsledková listina'!$C:$C,0),6))</f>
        <v/>
      </c>
      <c r="L29" s="157" t="str">
        <f>IF(ISNA(MATCH($A29,'2k - Výsledková listina'!$C:$C,0)),"",INDEX('2k - Výsledková listina'!$B:$T,MATCH($A29,'2k - Výsledková listina'!$C:$C,0),7))</f>
        <v/>
      </c>
      <c r="M29" s="157" t="str">
        <f>IF(OR(K29="",ISBLANK(K29)),"",INDEX(body!$A:$C,L29+1,2))</f>
        <v/>
      </c>
      <c r="N29" s="157" t="str">
        <f>IF(ISNA(MATCH($A29,'2k - Výsledková listina'!$L:$L,0)),"",INDEX('2k - Výsledková listina'!$B:$T,MATCH($A29,'2k - Výsledková listina'!$L:$L,0),15))</f>
        <v/>
      </c>
      <c r="O29" s="157" t="str">
        <f>IF(ISNA(MATCH($A29,'2k - Výsledková listina'!$L:$L,0)),"",INDEX('2k - Výsledková listina'!$B:$T,MATCH($A29,'2k - Výsledková listina'!$L:$L,0),16))</f>
        <v/>
      </c>
      <c r="P29" s="157" t="str">
        <f>IF(OR(N29="",ISBLANK(N29)),"",INDEX(body!$A:$C,O29+1,2))</f>
        <v/>
      </c>
      <c r="Q29" s="157" t="str">
        <f>IF(ISNA(MATCH($A29,'3k - Výsledková listina'!$C:$C,0)),"",INDEX('3k - Výsledková listina'!$B:$T,MATCH($A29,'3k - Výsledková listina'!$C:$C,0),6))</f>
        <v/>
      </c>
      <c r="R29" s="157" t="str">
        <f>IF(ISNA(MATCH($A29,'3k - Výsledková listina'!$C:$C,0)),"",INDEX('3k - Výsledková listina'!$B:$T,MATCH($A29,'3k - Výsledková listina'!$C:$C,0),7))</f>
        <v/>
      </c>
      <c r="S29" s="157" t="str">
        <f>IF(OR(Q29="",ISBLANK(Q29)),"",INDEX(body!$A:$C,R29+1,2))</f>
        <v/>
      </c>
      <c r="T29" s="157" t="str">
        <f>IF(ISNA(MATCH($A29,'3k - Výsledková listina'!$L:$L,0)),"",INDEX('3k - Výsledková listina'!$B:$T,MATCH($A29,'3k - Výsledková listina'!$L:$L,0),15))</f>
        <v/>
      </c>
      <c r="U29" s="157" t="str">
        <f>IF(ISNA(MATCH($A29,'3k - Výsledková listina'!$L:$L,0)),"",INDEX('3k - Výsledková listina'!$B:$T,MATCH($A29,'3k - Výsledková listina'!$L:$L,0),16))</f>
        <v/>
      </c>
      <c r="V29" s="157" t="str">
        <f>IF(OR(T29="",ISBLANK(T29)),"",INDEX(body!$A:$C,U29+1,2))</f>
        <v/>
      </c>
      <c r="W29" s="157" t="str">
        <f ca="1">IF(ISNA(MATCH($A29,'4k - Výsledková listina'!$C:$C,0)),"",INDEX('4k - Výsledková listina'!$B:$T,MATCH($A29,'4k - Výsledková listina'!$C:$C,0),6))</f>
        <v/>
      </c>
      <c r="X29" s="157" t="str">
        <f ca="1">IF(ISNA(MATCH($A29,'4k - Výsledková listina'!$C:$C,0)),"",INDEX('4k - Výsledková listina'!$B:$T,MATCH($A29,'4k - Výsledková listina'!$C:$C,0),7))</f>
        <v/>
      </c>
      <c r="Y29" s="157" t="str">
        <f ca="1">IF(OR(W29="",ISBLANK(W29)),"",INDEX(body!$A:$C,X29+1,2))</f>
        <v/>
      </c>
      <c r="Z29" s="157" t="str">
        <f ca="1">IF(ISNA(MATCH($A29,'4k - Výsledková listina'!$L:$L,0)),"",INDEX('4k - Výsledková listina'!$B:$T,MATCH($A29,'4k - Výsledková listina'!$L:$L,0),15))</f>
        <v/>
      </c>
      <c r="AA29" s="157" t="str">
        <f ca="1">IF(ISNA(MATCH($A29,'4k - Výsledková listina'!$L:$L,0)),"",INDEX('4k - Výsledková listina'!$B:$T,MATCH($A29,'4k - Výsledková listina'!$L:$L,0),16))</f>
        <v/>
      </c>
      <c r="AB29" s="157" t="str">
        <f ca="1">IF(OR(Z29="",ISBLANK(Z29)),"",INDEX(body!$A:$C,AA29+1,2))</f>
        <v/>
      </c>
      <c r="AC29" s="157">
        <f t="shared" ca="1" si="0"/>
        <v>0</v>
      </c>
      <c r="AD29" s="157">
        <f t="shared" ca="1" si="1"/>
        <v>0</v>
      </c>
      <c r="AE29" s="157">
        <f t="shared" ca="1" si="2"/>
        <v>0</v>
      </c>
      <c r="AF29" s="157">
        <f t="shared" ca="1" si="3"/>
        <v>0</v>
      </c>
      <c r="AG29" s="159">
        <f t="shared" si="4"/>
        <v>26</v>
      </c>
      <c r="AH29" s="152">
        <f t="shared" si="5"/>
        <v>0</v>
      </c>
    </row>
    <row r="30" spans="1:34" ht="25.5" customHeight="1" x14ac:dyDescent="0.2">
      <c r="A30" s="161">
        <f>IF(Soupisky!H29&lt;&gt;"", Soupisky!H29, "")</f>
        <v>2672</v>
      </c>
      <c r="B30" s="162" t="str">
        <f>IF(Soupisky!I29&lt;&gt;"", Soupisky!I29, "")</f>
        <v>Žalud Oldřich</v>
      </c>
      <c r="C30" s="155" t="str">
        <f>IF(Soupisky!J29&lt;&gt;"", Soupisky!J29, "")</f>
        <v>M</v>
      </c>
      <c r="D30" s="163" t="str">
        <f>IF(AND(A30&lt;&gt;"", Soupisky!E29 &lt;&gt; ""), Soupisky!E29, "")</f>
        <v>MRS Cortina Sensas</v>
      </c>
      <c r="E30" s="157" t="str">
        <f>IF(ISNA(MATCH($A30,'1k - Výsledková listina'!$C:$C,0)),"",INDEX('1k - Výsledková listina'!$B:$T,MATCH($A30,'1k - Výsledková listina'!$C:$C,0),6))</f>
        <v/>
      </c>
      <c r="F30" s="157" t="str">
        <f>IF(ISNA(MATCH($A30,'1k - Výsledková listina'!$C:$C,0)),"",INDEX('1k - Výsledková listina'!$B:$T,MATCH($A30,'1k - Výsledková listina'!$C:$C,0),7))</f>
        <v/>
      </c>
      <c r="G30" s="157" t="str">
        <f>IF(OR(E30="",ISBLANK(E30)),"",INDEX(body!$A:$C,F30+1,2))</f>
        <v/>
      </c>
      <c r="H30" s="157" t="str">
        <f>IF(ISNA(MATCH($A30,'1k - Výsledková listina'!$L:$L,0)),"",INDEX('1k - Výsledková listina'!$B:$T,MATCH($A30,'1k - Výsledková listina'!$L:$L,0),15))</f>
        <v/>
      </c>
      <c r="I30" s="157" t="str">
        <f>IF(ISNA(MATCH($A30,'1k - Výsledková listina'!$L:$L,0)),"",INDEX('1k - Výsledková listina'!$B:$T,MATCH($A30,'1k - Výsledková listina'!$L:$L,0),16))</f>
        <v/>
      </c>
      <c r="J30" s="157" t="str">
        <f>IF(OR(H30="",ISBLANK(H30)),"",INDEX(body!$A:$C,I30+1,2))</f>
        <v/>
      </c>
      <c r="K30" s="157" t="str">
        <f>IF(ISNA(MATCH($A30,'2k - Výsledková listina'!$C:$C,0)),"",INDEX('2k - Výsledková listina'!$B:$T,MATCH($A30,'2k - Výsledková listina'!$C:$C,0),6))</f>
        <v/>
      </c>
      <c r="L30" s="157" t="str">
        <f>IF(ISNA(MATCH($A30,'2k - Výsledková listina'!$C:$C,0)),"",INDEX('2k - Výsledková listina'!$B:$T,MATCH($A30,'2k - Výsledková listina'!$C:$C,0),7))</f>
        <v/>
      </c>
      <c r="M30" s="157" t="str">
        <f>IF(OR(K30="",ISBLANK(K30)),"",INDEX(body!$A:$C,L30+1,2))</f>
        <v/>
      </c>
      <c r="N30" s="157" t="str">
        <f>IF(ISNA(MATCH($A30,'2k - Výsledková listina'!$L:$L,0)),"",INDEX('2k - Výsledková listina'!$B:$T,MATCH($A30,'2k - Výsledková listina'!$L:$L,0),15))</f>
        <v/>
      </c>
      <c r="O30" s="157" t="str">
        <f>IF(ISNA(MATCH($A30,'2k - Výsledková listina'!$L:$L,0)),"",INDEX('2k - Výsledková listina'!$B:$T,MATCH($A30,'2k - Výsledková listina'!$L:$L,0),16))</f>
        <v/>
      </c>
      <c r="P30" s="157" t="str">
        <f>IF(OR(N30="",ISBLANK(N30)),"",INDEX(body!$A:$C,O30+1,2))</f>
        <v/>
      </c>
      <c r="Q30" s="157" t="str">
        <f>IF(ISNA(MATCH($A30,'3k - Výsledková listina'!$C:$C,0)),"",INDEX('3k - Výsledková listina'!$B:$T,MATCH($A30,'3k - Výsledková listina'!$C:$C,0),6))</f>
        <v/>
      </c>
      <c r="R30" s="157" t="str">
        <f>IF(ISNA(MATCH($A30,'3k - Výsledková listina'!$C:$C,0)),"",INDEX('3k - Výsledková listina'!$B:$T,MATCH($A30,'3k - Výsledková listina'!$C:$C,0),7))</f>
        <v/>
      </c>
      <c r="S30" s="157" t="str">
        <f>IF(OR(Q30="",ISBLANK(Q30)),"",INDEX(body!$A:$C,R30+1,2))</f>
        <v/>
      </c>
      <c r="T30" s="157" t="str">
        <f>IF(ISNA(MATCH($A30,'3k - Výsledková listina'!$L:$L,0)),"",INDEX('3k - Výsledková listina'!$B:$T,MATCH($A30,'3k - Výsledková listina'!$L:$L,0),15))</f>
        <v/>
      </c>
      <c r="U30" s="157" t="str">
        <f>IF(ISNA(MATCH($A30,'3k - Výsledková listina'!$L:$L,0)),"",INDEX('3k - Výsledková listina'!$B:$T,MATCH($A30,'3k - Výsledková listina'!$L:$L,0),16))</f>
        <v/>
      </c>
      <c r="V30" s="157" t="str">
        <f>IF(OR(T30="",ISBLANK(T30)),"",INDEX(body!$A:$C,U30+1,2))</f>
        <v/>
      </c>
      <c r="W30" s="157" t="str">
        <f ca="1">IF(ISNA(MATCH($A30,'4k - Výsledková listina'!$C:$C,0)),"",INDEX('4k - Výsledková listina'!$B:$T,MATCH($A30,'4k - Výsledková listina'!$C:$C,0),6))</f>
        <v/>
      </c>
      <c r="X30" s="157" t="str">
        <f ca="1">IF(ISNA(MATCH($A30,'4k - Výsledková listina'!$C:$C,0)),"",INDEX('4k - Výsledková listina'!$B:$T,MATCH($A30,'4k - Výsledková listina'!$C:$C,0),7))</f>
        <v/>
      </c>
      <c r="Y30" s="157" t="str">
        <f ca="1">IF(OR(W30="",ISBLANK(W30)),"",INDEX(body!$A:$C,X30+1,2))</f>
        <v/>
      </c>
      <c r="Z30" s="157" t="str">
        <f ca="1">IF(ISNA(MATCH($A30,'4k - Výsledková listina'!$L:$L,0)),"",INDEX('4k - Výsledková listina'!$B:$T,MATCH($A30,'4k - Výsledková listina'!$L:$L,0),15))</f>
        <v/>
      </c>
      <c r="AA30" s="157" t="str">
        <f ca="1">IF(ISNA(MATCH($A30,'4k - Výsledková listina'!$L:$L,0)),"",INDEX('4k - Výsledková listina'!$B:$T,MATCH($A30,'4k - Výsledková listina'!$L:$L,0),16))</f>
        <v/>
      </c>
      <c r="AB30" s="157" t="str">
        <f ca="1">IF(OR(Z30="",ISBLANK(Z30)),"",INDEX(body!$A:$C,AA30+1,2))</f>
        <v/>
      </c>
      <c r="AC30" s="157">
        <f t="shared" ca="1" si="0"/>
        <v>0</v>
      </c>
      <c r="AD30" s="157">
        <f t="shared" ca="1" si="1"/>
        <v>0</v>
      </c>
      <c r="AE30" s="157">
        <f t="shared" ca="1" si="2"/>
        <v>0</v>
      </c>
      <c r="AF30" s="157">
        <f t="shared" ca="1" si="3"/>
        <v>0</v>
      </c>
      <c r="AG30" s="159">
        <f t="shared" si="4"/>
        <v>27</v>
      </c>
      <c r="AH30" s="152">
        <f t="shared" si="5"/>
        <v>1</v>
      </c>
    </row>
    <row r="31" spans="1:34" ht="25.5" customHeight="1" x14ac:dyDescent="0.2">
      <c r="A31" s="161">
        <f>IF(Soupisky!H30&lt;&gt;"", Soupisky!H30, "")</f>
        <v>3077</v>
      </c>
      <c r="B31" s="162" t="str">
        <f>IF(Soupisky!I30&lt;&gt;"", Soupisky!I30, "")</f>
        <v>Tlustý Luboš</v>
      </c>
      <c r="C31" s="155" t="str">
        <f>IF(Soupisky!J30&lt;&gt;"", Soupisky!J30, "")</f>
        <v>M</v>
      </c>
      <c r="D31" s="163" t="str">
        <f>IF(AND(A31&lt;&gt;"", Soupisky!E30 &lt;&gt; ""), Soupisky!E30, "")</f>
        <v>MRS Cortina Sensas</v>
      </c>
      <c r="E31" s="157">
        <f>IF(ISNA(MATCH($A31,'1k - Výsledková listina'!$C:$C,0)),"",INDEX('1k - Výsledková listina'!$B:$T,MATCH($A31,'1k - Výsledková listina'!$C:$C,0),6))</f>
        <v>10710</v>
      </c>
      <c r="F31" s="157">
        <f>IF(ISNA(MATCH($A31,'1k - Výsledková listina'!$C:$C,0)),"",INDEX('1k - Výsledková listina'!$B:$T,MATCH($A31,'1k - Výsledková listina'!$C:$C,0),7))</f>
        <v>3</v>
      </c>
      <c r="G31" s="157">
        <f>IF(OR(E31="",ISBLANK(E31)),"",INDEX(body!$A:$C,F31+1,2))</f>
        <v>31</v>
      </c>
      <c r="H31" s="157">
        <f>IF(ISNA(MATCH($A31,'1k - Výsledková listina'!$L:$L,0)),"",INDEX('1k - Výsledková listina'!$B:$T,MATCH($A31,'1k - Výsledková listina'!$L:$L,0),15))</f>
        <v>4890</v>
      </c>
      <c r="I31" s="157">
        <f>IF(ISNA(MATCH($A31,'1k - Výsledková listina'!$L:$L,0)),"",INDEX('1k - Výsledková listina'!$B:$T,MATCH($A31,'1k - Výsledková listina'!$L:$L,0),16))</f>
        <v>4</v>
      </c>
      <c r="J31" s="157">
        <f>IF(OR(H31="",ISBLANK(H31)),"",INDEX(body!$A:$C,I31+1,2))</f>
        <v>29</v>
      </c>
      <c r="K31" s="157" t="str">
        <f>IF(ISNA(MATCH($A31,'2k - Výsledková listina'!$C:$C,0)),"",INDEX('2k - Výsledková listina'!$B:$T,MATCH($A31,'2k - Výsledková listina'!$C:$C,0),6))</f>
        <v/>
      </c>
      <c r="L31" s="157" t="str">
        <f>IF(ISNA(MATCH($A31,'2k - Výsledková listina'!$C:$C,0)),"",INDEX('2k - Výsledková listina'!$B:$T,MATCH($A31,'2k - Výsledková listina'!$C:$C,0),7))</f>
        <v/>
      </c>
      <c r="M31" s="157" t="str">
        <f>IF(OR(K31="",ISBLANK(K31)),"",INDEX(body!$A:$C,L31+1,2))</f>
        <v/>
      </c>
      <c r="N31" s="157" t="str">
        <f>IF(ISNA(MATCH($A31,'2k - Výsledková listina'!$L:$L,0)),"",INDEX('2k - Výsledková listina'!$B:$T,MATCH($A31,'2k - Výsledková listina'!$L:$L,0),15))</f>
        <v/>
      </c>
      <c r="O31" s="157" t="str">
        <f>IF(ISNA(MATCH($A31,'2k - Výsledková listina'!$L:$L,0)),"",INDEX('2k - Výsledková listina'!$B:$T,MATCH($A31,'2k - Výsledková listina'!$L:$L,0),16))</f>
        <v/>
      </c>
      <c r="P31" s="157" t="str">
        <f>IF(OR(N31="",ISBLANK(N31)),"",INDEX(body!$A:$C,O31+1,2))</f>
        <v/>
      </c>
      <c r="Q31" s="157" t="str">
        <f>IF(ISNA(MATCH($A31,'3k - Výsledková listina'!$C:$C,0)),"",INDEX('3k - Výsledková listina'!$B:$T,MATCH($A31,'3k - Výsledková listina'!$C:$C,0),6))</f>
        <v/>
      </c>
      <c r="R31" s="157" t="str">
        <f>IF(ISNA(MATCH($A31,'3k - Výsledková listina'!$C:$C,0)),"",INDEX('3k - Výsledková listina'!$B:$T,MATCH($A31,'3k - Výsledková listina'!$C:$C,0),7))</f>
        <v/>
      </c>
      <c r="S31" s="157" t="str">
        <f>IF(OR(Q31="",ISBLANK(Q31)),"",INDEX(body!$A:$C,R31+1,2))</f>
        <v/>
      </c>
      <c r="T31" s="157" t="str">
        <f>IF(ISNA(MATCH($A31,'3k - Výsledková listina'!$L:$L,0)),"",INDEX('3k - Výsledková listina'!$B:$T,MATCH($A31,'3k - Výsledková listina'!$L:$L,0),15))</f>
        <v/>
      </c>
      <c r="U31" s="157" t="str">
        <f>IF(ISNA(MATCH($A31,'3k - Výsledková listina'!$L:$L,0)),"",INDEX('3k - Výsledková listina'!$B:$T,MATCH($A31,'3k - Výsledková listina'!$L:$L,0),16))</f>
        <v/>
      </c>
      <c r="V31" s="157" t="str">
        <f>IF(OR(T31="",ISBLANK(T31)),"",INDEX(body!$A:$C,U31+1,2))</f>
        <v/>
      </c>
      <c r="W31" s="157" t="str">
        <f ca="1">IF(ISNA(MATCH($A31,'4k - Výsledková listina'!$C:$C,0)),"",INDEX('4k - Výsledková listina'!$B:$T,MATCH($A31,'4k - Výsledková listina'!$C:$C,0),6))</f>
        <v/>
      </c>
      <c r="X31" s="157" t="str">
        <f ca="1">IF(ISNA(MATCH($A31,'4k - Výsledková listina'!$C:$C,0)),"",INDEX('4k - Výsledková listina'!$B:$T,MATCH($A31,'4k - Výsledková listina'!$C:$C,0),7))</f>
        <v/>
      </c>
      <c r="Y31" s="157" t="str">
        <f ca="1">IF(OR(W31="",ISBLANK(W31)),"",INDEX(body!$A:$C,X31+1,2))</f>
        <v/>
      </c>
      <c r="Z31" s="157" t="str">
        <f ca="1">IF(ISNA(MATCH($A31,'4k - Výsledková listina'!$L:$L,0)),"",INDEX('4k - Výsledková listina'!$B:$T,MATCH($A31,'4k - Výsledková listina'!$L:$L,0),15))</f>
        <v/>
      </c>
      <c r="AA31" s="157" t="str">
        <f ca="1">IF(ISNA(MATCH($A31,'4k - Výsledková listina'!$L:$L,0)),"",INDEX('4k - Výsledková listina'!$B:$T,MATCH($A31,'4k - Výsledková listina'!$L:$L,0),16))</f>
        <v/>
      </c>
      <c r="AB31" s="157" t="str">
        <f ca="1">IF(OR(Z31="",ISBLANK(Z31)),"",INDEX(body!$A:$C,AA31+1,2))</f>
        <v/>
      </c>
      <c r="AC31" s="157">
        <f t="shared" ca="1" si="0"/>
        <v>15600</v>
      </c>
      <c r="AD31" s="157">
        <f t="shared" ca="1" si="1"/>
        <v>7</v>
      </c>
      <c r="AE31" s="157">
        <f t="shared" ca="1" si="2"/>
        <v>60</v>
      </c>
      <c r="AF31" s="157">
        <f t="shared" ca="1" si="3"/>
        <v>2</v>
      </c>
      <c r="AG31" s="159">
        <f t="shared" si="4"/>
        <v>28</v>
      </c>
      <c r="AH31" s="152">
        <f t="shared" si="5"/>
        <v>1</v>
      </c>
    </row>
    <row r="32" spans="1:34" ht="25.5" customHeight="1" x14ac:dyDescent="0.2">
      <c r="A32" s="161">
        <f>IF(Soupisky!H31&lt;&gt;"", Soupisky!H31, "")</f>
        <v>2617</v>
      </c>
      <c r="B32" s="162" t="str">
        <f>IF(Soupisky!I31&lt;&gt;"", Soupisky!I31, "")</f>
        <v>Valchař Jakub</v>
      </c>
      <c r="C32" s="155" t="str">
        <f>IF(Soupisky!J31&lt;&gt;"", Soupisky!J31, "")</f>
        <v>U25</v>
      </c>
      <c r="D32" s="163" t="str">
        <f>IF(AND(A32&lt;&gt;"", Soupisky!E31 &lt;&gt; ""), Soupisky!E31, "")</f>
        <v>MRS Cortina Sensas</v>
      </c>
      <c r="E32" s="157">
        <f>IF(ISNA(MATCH($A32,'1k - Výsledková listina'!$C:$C,0)),"",INDEX('1k - Výsledková listina'!$B:$T,MATCH($A32,'1k - Výsledková listina'!$C:$C,0),6))</f>
        <v>12290</v>
      </c>
      <c r="F32" s="157">
        <f>IF(ISNA(MATCH($A32,'1k - Výsledková listina'!$C:$C,0)),"",INDEX('1k - Výsledková listina'!$B:$T,MATCH($A32,'1k - Výsledková listina'!$C:$C,0),7))</f>
        <v>6</v>
      </c>
      <c r="G32" s="157">
        <f>IF(OR(E32="",ISBLANK(E32)),"",INDEX(body!$A:$C,F32+1,2))</f>
        <v>25</v>
      </c>
      <c r="H32" s="157">
        <f>IF(ISNA(MATCH($A32,'1k - Výsledková listina'!$L:$L,0)),"",INDEX('1k - Výsledková listina'!$B:$T,MATCH($A32,'1k - Výsledková listina'!$L:$L,0),15))</f>
        <v>2630</v>
      </c>
      <c r="I32" s="157">
        <f>IF(ISNA(MATCH($A32,'1k - Výsledková listina'!$L:$L,0)),"",INDEX('1k - Výsledková listina'!$B:$T,MATCH($A32,'1k - Výsledková listina'!$L:$L,0),16))</f>
        <v>6</v>
      </c>
      <c r="J32" s="157">
        <f>IF(OR(H32="",ISBLANK(H32)),"",INDEX(body!$A:$C,I32+1,2))</f>
        <v>25</v>
      </c>
      <c r="K32" s="157" t="str">
        <f>IF(ISNA(MATCH($A32,'2k - Výsledková listina'!$C:$C,0)),"",INDEX('2k - Výsledková listina'!$B:$T,MATCH($A32,'2k - Výsledková listina'!$C:$C,0),6))</f>
        <v/>
      </c>
      <c r="L32" s="157" t="str">
        <f>IF(ISNA(MATCH($A32,'2k - Výsledková listina'!$C:$C,0)),"",INDEX('2k - Výsledková listina'!$B:$T,MATCH($A32,'2k - Výsledková listina'!$C:$C,0),7))</f>
        <v/>
      </c>
      <c r="M32" s="157" t="str">
        <f>IF(OR(K32="",ISBLANK(K32)),"",INDEX(body!$A:$C,L32+1,2))</f>
        <v/>
      </c>
      <c r="N32" s="157" t="str">
        <f>IF(ISNA(MATCH($A32,'2k - Výsledková listina'!$L:$L,0)),"",INDEX('2k - Výsledková listina'!$B:$T,MATCH($A32,'2k - Výsledková listina'!$L:$L,0),15))</f>
        <v/>
      </c>
      <c r="O32" s="157" t="str">
        <f>IF(ISNA(MATCH($A32,'2k - Výsledková listina'!$L:$L,0)),"",INDEX('2k - Výsledková listina'!$B:$T,MATCH($A32,'2k - Výsledková listina'!$L:$L,0),16))</f>
        <v/>
      </c>
      <c r="P32" s="157" t="str">
        <f>IF(OR(N32="",ISBLANK(N32)),"",INDEX(body!$A:$C,O32+1,2))</f>
        <v/>
      </c>
      <c r="Q32" s="157" t="str">
        <f>IF(ISNA(MATCH($A32,'3k - Výsledková listina'!$C:$C,0)),"",INDEX('3k - Výsledková listina'!$B:$T,MATCH($A32,'3k - Výsledková listina'!$C:$C,0),6))</f>
        <v/>
      </c>
      <c r="R32" s="157" t="str">
        <f>IF(ISNA(MATCH($A32,'3k - Výsledková listina'!$C:$C,0)),"",INDEX('3k - Výsledková listina'!$B:$T,MATCH($A32,'3k - Výsledková listina'!$C:$C,0),7))</f>
        <v/>
      </c>
      <c r="S32" s="157" t="str">
        <f>IF(OR(Q32="",ISBLANK(Q32)),"",INDEX(body!$A:$C,R32+1,2))</f>
        <v/>
      </c>
      <c r="T32" s="157" t="str">
        <f>IF(ISNA(MATCH($A32,'3k - Výsledková listina'!$L:$L,0)),"",INDEX('3k - Výsledková listina'!$B:$T,MATCH($A32,'3k - Výsledková listina'!$L:$L,0),15))</f>
        <v/>
      </c>
      <c r="U32" s="157" t="str">
        <f>IF(ISNA(MATCH($A32,'3k - Výsledková listina'!$L:$L,0)),"",INDEX('3k - Výsledková listina'!$B:$T,MATCH($A32,'3k - Výsledková listina'!$L:$L,0),16))</f>
        <v/>
      </c>
      <c r="V32" s="157" t="str">
        <f>IF(OR(T32="",ISBLANK(T32)),"",INDEX(body!$A:$C,U32+1,2))</f>
        <v/>
      </c>
      <c r="W32" s="157" t="str">
        <f ca="1">IF(ISNA(MATCH($A32,'4k - Výsledková listina'!$C:$C,0)),"",INDEX('4k - Výsledková listina'!$B:$T,MATCH($A32,'4k - Výsledková listina'!$C:$C,0),6))</f>
        <v/>
      </c>
      <c r="X32" s="157" t="str">
        <f ca="1">IF(ISNA(MATCH($A32,'4k - Výsledková listina'!$C:$C,0)),"",INDEX('4k - Výsledková listina'!$B:$T,MATCH($A32,'4k - Výsledková listina'!$C:$C,0),7))</f>
        <v/>
      </c>
      <c r="Y32" s="157" t="str">
        <f ca="1">IF(OR(W32="",ISBLANK(W32)),"",INDEX(body!$A:$C,X32+1,2))</f>
        <v/>
      </c>
      <c r="Z32" s="157" t="str">
        <f ca="1">IF(ISNA(MATCH($A32,'4k - Výsledková listina'!$L:$L,0)),"",INDEX('4k - Výsledková listina'!$B:$T,MATCH($A32,'4k - Výsledková listina'!$L:$L,0),15))</f>
        <v/>
      </c>
      <c r="AA32" s="157" t="str">
        <f ca="1">IF(ISNA(MATCH($A32,'4k - Výsledková listina'!$L:$L,0)),"",INDEX('4k - Výsledková listina'!$B:$T,MATCH($A32,'4k - Výsledková listina'!$L:$L,0),16))</f>
        <v/>
      </c>
      <c r="AB32" s="157" t="str">
        <f ca="1">IF(OR(Z32="",ISBLANK(Z32)),"",INDEX(body!$A:$C,AA32+1,2))</f>
        <v/>
      </c>
      <c r="AC32" s="157">
        <f t="shared" ca="1" si="0"/>
        <v>14920</v>
      </c>
      <c r="AD32" s="157">
        <f t="shared" ca="1" si="1"/>
        <v>12</v>
      </c>
      <c r="AE32" s="157">
        <f t="shared" ca="1" si="2"/>
        <v>50</v>
      </c>
      <c r="AF32" s="157">
        <f t="shared" ca="1" si="3"/>
        <v>2</v>
      </c>
      <c r="AG32" s="159">
        <f t="shared" si="4"/>
        <v>29</v>
      </c>
      <c r="AH32" s="152">
        <f t="shared" si="5"/>
        <v>1</v>
      </c>
    </row>
    <row r="33" spans="1:34" ht="25.5" customHeight="1" x14ac:dyDescent="0.2">
      <c r="A33" s="161">
        <f>IF(Soupisky!H32&lt;&gt;"", Soupisky!H32, "")</f>
        <v>1691</v>
      </c>
      <c r="B33" s="162" t="str">
        <f>IF(Soupisky!I32&lt;&gt;"", Soupisky!I32, "")</f>
        <v>Ing. Nováčková Markéta</v>
      </c>
      <c r="C33" s="155" t="str">
        <f>IF(Soupisky!J32&lt;&gt;"", Soupisky!J32, "")</f>
        <v>M</v>
      </c>
      <c r="D33" s="163" t="str">
        <f>IF(AND(A33&lt;&gt;"", Soupisky!E32 &lt;&gt; ""), Soupisky!E32, "")</f>
        <v>MRS Cortina Sensas</v>
      </c>
      <c r="E33" s="157">
        <f>IF(ISNA(MATCH($A33,'1k - Výsledková listina'!$C:$C,0)),"",INDEX('1k - Výsledková listina'!$B:$T,MATCH($A33,'1k - Výsledková listina'!$C:$C,0),6))</f>
        <v>13620</v>
      </c>
      <c r="F33" s="157">
        <f>IF(ISNA(MATCH($A33,'1k - Výsledková listina'!$C:$C,0)),"",INDEX('1k - Výsledková listina'!$B:$T,MATCH($A33,'1k - Výsledková listina'!$C:$C,0),7))</f>
        <v>3</v>
      </c>
      <c r="G33" s="157">
        <f>IF(OR(E33="",ISBLANK(E33)),"",INDEX(body!$A:$C,F33+1,2))</f>
        <v>31</v>
      </c>
      <c r="H33" s="157">
        <f>IF(ISNA(MATCH($A33,'1k - Výsledková listina'!$L:$L,0)),"",INDEX('1k - Výsledková listina'!$B:$T,MATCH($A33,'1k - Výsledková listina'!$L:$L,0),15))</f>
        <v>10400</v>
      </c>
      <c r="I33" s="157">
        <f>IF(ISNA(MATCH($A33,'1k - Výsledková listina'!$L:$L,0)),"",INDEX('1k - Výsledková listina'!$B:$T,MATCH($A33,'1k - Výsledková listina'!$L:$L,0),16))</f>
        <v>2</v>
      </c>
      <c r="J33" s="157">
        <f>IF(OR(H33="",ISBLANK(H33)),"",INDEX(body!$A:$C,I33+1,2))</f>
        <v>33</v>
      </c>
      <c r="K33" s="157" t="str">
        <f>IF(ISNA(MATCH($A33,'2k - Výsledková listina'!$C:$C,0)),"",INDEX('2k - Výsledková listina'!$B:$T,MATCH($A33,'2k - Výsledková listina'!$C:$C,0),6))</f>
        <v/>
      </c>
      <c r="L33" s="157" t="str">
        <f>IF(ISNA(MATCH($A33,'2k - Výsledková listina'!$C:$C,0)),"",INDEX('2k - Výsledková listina'!$B:$T,MATCH($A33,'2k - Výsledková listina'!$C:$C,0),7))</f>
        <v/>
      </c>
      <c r="M33" s="157" t="str">
        <f>IF(OR(K33="",ISBLANK(K33)),"",INDEX(body!$A:$C,L33+1,2))</f>
        <v/>
      </c>
      <c r="N33" s="157" t="str">
        <f>IF(ISNA(MATCH($A33,'2k - Výsledková listina'!$L:$L,0)),"",INDEX('2k - Výsledková listina'!$B:$T,MATCH($A33,'2k - Výsledková listina'!$L:$L,0),15))</f>
        <v/>
      </c>
      <c r="O33" s="157" t="str">
        <f>IF(ISNA(MATCH($A33,'2k - Výsledková listina'!$L:$L,0)),"",INDEX('2k - Výsledková listina'!$B:$T,MATCH($A33,'2k - Výsledková listina'!$L:$L,0),16))</f>
        <v/>
      </c>
      <c r="P33" s="157" t="str">
        <f>IF(OR(N33="",ISBLANK(N33)),"",INDEX(body!$A:$C,O33+1,2))</f>
        <v/>
      </c>
      <c r="Q33" s="157" t="str">
        <f>IF(ISNA(MATCH($A33,'3k - Výsledková listina'!$C:$C,0)),"",INDEX('3k - Výsledková listina'!$B:$T,MATCH($A33,'3k - Výsledková listina'!$C:$C,0),6))</f>
        <v/>
      </c>
      <c r="R33" s="157" t="str">
        <f>IF(ISNA(MATCH($A33,'3k - Výsledková listina'!$C:$C,0)),"",INDEX('3k - Výsledková listina'!$B:$T,MATCH($A33,'3k - Výsledková listina'!$C:$C,0),7))</f>
        <v/>
      </c>
      <c r="S33" s="157" t="str">
        <f>IF(OR(Q33="",ISBLANK(Q33)),"",INDEX(body!$A:$C,R33+1,2))</f>
        <v/>
      </c>
      <c r="T33" s="157" t="str">
        <f>IF(ISNA(MATCH($A33,'3k - Výsledková listina'!$L:$L,0)),"",INDEX('3k - Výsledková listina'!$B:$T,MATCH($A33,'3k - Výsledková listina'!$L:$L,0),15))</f>
        <v/>
      </c>
      <c r="U33" s="157" t="str">
        <f>IF(ISNA(MATCH($A33,'3k - Výsledková listina'!$L:$L,0)),"",INDEX('3k - Výsledková listina'!$B:$T,MATCH($A33,'3k - Výsledková listina'!$L:$L,0),16))</f>
        <v/>
      </c>
      <c r="V33" s="157" t="str">
        <f>IF(OR(T33="",ISBLANK(T33)),"",INDEX(body!$A:$C,U33+1,2))</f>
        <v/>
      </c>
      <c r="W33" s="157" t="str">
        <f ca="1">IF(ISNA(MATCH($A33,'4k - Výsledková listina'!$C:$C,0)),"",INDEX('4k - Výsledková listina'!$B:$T,MATCH($A33,'4k - Výsledková listina'!$C:$C,0),6))</f>
        <v/>
      </c>
      <c r="X33" s="157" t="str">
        <f ca="1">IF(ISNA(MATCH($A33,'4k - Výsledková listina'!$C:$C,0)),"",INDEX('4k - Výsledková listina'!$B:$T,MATCH($A33,'4k - Výsledková listina'!$C:$C,0),7))</f>
        <v/>
      </c>
      <c r="Y33" s="157" t="str">
        <f ca="1">IF(OR(W33="",ISBLANK(W33)),"",INDEX(body!$A:$C,X33+1,2))</f>
        <v/>
      </c>
      <c r="Z33" s="157" t="str">
        <f ca="1">IF(ISNA(MATCH($A33,'4k - Výsledková listina'!$L:$L,0)),"",INDEX('4k - Výsledková listina'!$B:$T,MATCH($A33,'4k - Výsledková listina'!$L:$L,0),15))</f>
        <v/>
      </c>
      <c r="AA33" s="157" t="str">
        <f ca="1">IF(ISNA(MATCH($A33,'4k - Výsledková listina'!$L:$L,0)),"",INDEX('4k - Výsledková listina'!$B:$T,MATCH($A33,'4k - Výsledková listina'!$L:$L,0),16))</f>
        <v/>
      </c>
      <c r="AB33" s="157" t="str">
        <f ca="1">IF(OR(Z33="",ISBLANK(Z33)),"",INDEX(body!$A:$C,AA33+1,2))</f>
        <v/>
      </c>
      <c r="AC33" s="157">
        <f t="shared" ca="1" si="0"/>
        <v>24020</v>
      </c>
      <c r="AD33" s="157">
        <f t="shared" ca="1" si="1"/>
        <v>5</v>
      </c>
      <c r="AE33" s="157">
        <f t="shared" ca="1" si="2"/>
        <v>64</v>
      </c>
      <c r="AF33" s="157">
        <f t="shared" ca="1" si="3"/>
        <v>2</v>
      </c>
      <c r="AG33" s="159">
        <f t="shared" si="4"/>
        <v>30</v>
      </c>
      <c r="AH33" s="152">
        <f t="shared" si="5"/>
        <v>1</v>
      </c>
    </row>
    <row r="34" spans="1:34" ht="25.5" customHeight="1" x14ac:dyDescent="0.2">
      <c r="A34" s="161">
        <f>IF(Soupisky!H33&lt;&gt;"", Soupisky!H33, "")</f>
        <v>81</v>
      </c>
      <c r="B34" s="162" t="str">
        <f>IF(Soupisky!I33&lt;&gt;"", Soupisky!I33, "")</f>
        <v>Ing. Nováček Karel</v>
      </c>
      <c r="C34" s="155" t="str">
        <f>IF(Soupisky!J33&lt;&gt;"", Soupisky!J33, "")</f>
        <v>M</v>
      </c>
      <c r="D34" s="163" t="str">
        <f>IF(AND(A34&lt;&gt;"", Soupisky!E33 &lt;&gt; ""), Soupisky!E33, "")</f>
        <v>MRS Cortina Sensas</v>
      </c>
      <c r="E34" s="157" t="str">
        <f>IF(ISNA(MATCH($A34,'1k - Výsledková listina'!$C:$C,0)),"",INDEX('1k - Výsledková listina'!$B:$T,MATCH($A34,'1k - Výsledková listina'!$C:$C,0),6))</f>
        <v/>
      </c>
      <c r="F34" s="157" t="str">
        <f>IF(ISNA(MATCH($A34,'1k - Výsledková listina'!$C:$C,0)),"",INDEX('1k - Výsledková listina'!$B:$T,MATCH($A34,'1k - Výsledková listina'!$C:$C,0),7))</f>
        <v/>
      </c>
      <c r="G34" s="157" t="str">
        <f>IF(OR(E34="",ISBLANK(E34)),"",INDEX(body!$A:$C,F34+1,2))</f>
        <v/>
      </c>
      <c r="H34" s="157" t="str">
        <f>IF(ISNA(MATCH($A34,'1k - Výsledková listina'!$L:$L,0)),"",INDEX('1k - Výsledková listina'!$B:$T,MATCH($A34,'1k - Výsledková listina'!$L:$L,0),15))</f>
        <v/>
      </c>
      <c r="I34" s="157" t="str">
        <f>IF(ISNA(MATCH($A34,'1k - Výsledková listina'!$L:$L,0)),"",INDEX('1k - Výsledková listina'!$B:$T,MATCH($A34,'1k - Výsledková listina'!$L:$L,0),16))</f>
        <v/>
      </c>
      <c r="J34" s="157" t="str">
        <f>IF(OR(H34="",ISBLANK(H34)),"",INDEX(body!$A:$C,I34+1,2))</f>
        <v/>
      </c>
      <c r="K34" s="157" t="str">
        <f>IF(ISNA(MATCH($A34,'2k - Výsledková listina'!$C:$C,0)),"",INDEX('2k - Výsledková listina'!$B:$T,MATCH($A34,'2k - Výsledková listina'!$C:$C,0),6))</f>
        <v/>
      </c>
      <c r="L34" s="157" t="str">
        <f>IF(ISNA(MATCH($A34,'2k - Výsledková listina'!$C:$C,0)),"",INDEX('2k - Výsledková listina'!$B:$T,MATCH($A34,'2k - Výsledková listina'!$C:$C,0),7))</f>
        <v/>
      </c>
      <c r="M34" s="157" t="str">
        <f>IF(OR(K34="",ISBLANK(K34)),"",INDEX(body!$A:$C,L34+1,2))</f>
        <v/>
      </c>
      <c r="N34" s="157" t="str">
        <f>IF(ISNA(MATCH($A34,'2k - Výsledková listina'!$L:$L,0)),"",INDEX('2k - Výsledková listina'!$B:$T,MATCH($A34,'2k - Výsledková listina'!$L:$L,0),15))</f>
        <v/>
      </c>
      <c r="O34" s="157" t="str">
        <f>IF(ISNA(MATCH($A34,'2k - Výsledková listina'!$L:$L,0)),"",INDEX('2k - Výsledková listina'!$B:$T,MATCH($A34,'2k - Výsledková listina'!$L:$L,0),16))</f>
        <v/>
      </c>
      <c r="P34" s="157" t="str">
        <f>IF(OR(N34="",ISBLANK(N34)),"",INDEX(body!$A:$C,O34+1,2))</f>
        <v/>
      </c>
      <c r="Q34" s="157" t="str">
        <f>IF(ISNA(MATCH($A34,'3k - Výsledková listina'!$C:$C,0)),"",INDEX('3k - Výsledková listina'!$B:$T,MATCH($A34,'3k - Výsledková listina'!$C:$C,0),6))</f>
        <v/>
      </c>
      <c r="R34" s="157" t="str">
        <f>IF(ISNA(MATCH($A34,'3k - Výsledková listina'!$C:$C,0)),"",INDEX('3k - Výsledková listina'!$B:$T,MATCH($A34,'3k - Výsledková listina'!$C:$C,0),7))</f>
        <v/>
      </c>
      <c r="S34" s="157" t="str">
        <f>IF(OR(Q34="",ISBLANK(Q34)),"",INDEX(body!$A:$C,R34+1,2))</f>
        <v/>
      </c>
      <c r="T34" s="157" t="str">
        <f>IF(ISNA(MATCH($A34,'3k - Výsledková listina'!$L:$L,0)),"",INDEX('3k - Výsledková listina'!$B:$T,MATCH($A34,'3k - Výsledková listina'!$L:$L,0),15))</f>
        <v/>
      </c>
      <c r="U34" s="157" t="str">
        <f>IF(ISNA(MATCH($A34,'3k - Výsledková listina'!$L:$L,0)),"",INDEX('3k - Výsledková listina'!$B:$T,MATCH($A34,'3k - Výsledková listina'!$L:$L,0),16))</f>
        <v/>
      </c>
      <c r="V34" s="157" t="str">
        <f>IF(OR(T34="",ISBLANK(T34)),"",INDEX(body!$A:$C,U34+1,2))</f>
        <v/>
      </c>
      <c r="W34" s="157" t="str">
        <f ca="1">IF(ISNA(MATCH($A34,'4k - Výsledková listina'!$C:$C,0)),"",INDEX('4k - Výsledková listina'!$B:$T,MATCH($A34,'4k - Výsledková listina'!$C:$C,0),6))</f>
        <v/>
      </c>
      <c r="X34" s="157" t="str">
        <f ca="1">IF(ISNA(MATCH($A34,'4k - Výsledková listina'!$C:$C,0)),"",INDEX('4k - Výsledková listina'!$B:$T,MATCH($A34,'4k - Výsledková listina'!$C:$C,0),7))</f>
        <v/>
      </c>
      <c r="Y34" s="157" t="str">
        <f ca="1">IF(OR(W34="",ISBLANK(W34)),"",INDEX(body!$A:$C,X34+1,2))</f>
        <v/>
      </c>
      <c r="Z34" s="157" t="str">
        <f ca="1">IF(ISNA(MATCH($A34,'4k - Výsledková listina'!$L:$L,0)),"",INDEX('4k - Výsledková listina'!$B:$T,MATCH($A34,'4k - Výsledková listina'!$L:$L,0),15))</f>
        <v/>
      </c>
      <c r="AA34" s="157" t="str">
        <f ca="1">IF(ISNA(MATCH($A34,'4k - Výsledková listina'!$L:$L,0)),"",INDEX('4k - Výsledková listina'!$B:$T,MATCH($A34,'4k - Výsledková listina'!$L:$L,0),16))</f>
        <v/>
      </c>
      <c r="AB34" s="157" t="str">
        <f ca="1">IF(OR(Z34="",ISBLANK(Z34)),"",INDEX(body!$A:$C,AA34+1,2))</f>
        <v/>
      </c>
      <c r="AC34" s="157">
        <f t="shared" ca="1" si="0"/>
        <v>0</v>
      </c>
      <c r="AD34" s="157">
        <f t="shared" ca="1" si="1"/>
        <v>0</v>
      </c>
      <c r="AE34" s="157">
        <f t="shared" ca="1" si="2"/>
        <v>0</v>
      </c>
      <c r="AF34" s="157">
        <f t="shared" ca="1" si="3"/>
        <v>0</v>
      </c>
      <c r="AG34" s="159">
        <f t="shared" si="4"/>
        <v>31</v>
      </c>
      <c r="AH34" s="152">
        <f t="shared" si="5"/>
        <v>1</v>
      </c>
    </row>
    <row r="35" spans="1:34" ht="25.5" customHeight="1" x14ac:dyDescent="0.2">
      <c r="A35" s="161">
        <f>IF(Soupisky!H34&lt;&gt;"", Soupisky!H34, "")</f>
        <v>1906</v>
      </c>
      <c r="B35" s="162" t="str">
        <f>IF(Soupisky!I34&lt;&gt;"", Soupisky!I34, "")</f>
        <v>Šplíchal Petr</v>
      </c>
      <c r="C35" s="155" t="str">
        <f>IF(Soupisky!J34&lt;&gt;"", Soupisky!J34, "")</f>
        <v>M</v>
      </c>
      <c r="D35" s="163" t="str">
        <f>IF(AND(A35&lt;&gt;"", Soupisky!E34 &lt;&gt; ""), Soupisky!E34, "")</f>
        <v>MRS Cortina Sensas</v>
      </c>
      <c r="E35" s="157" t="str">
        <f>IF(ISNA(MATCH($A35,'1k - Výsledková listina'!$C:$C,0)),"",INDEX('1k - Výsledková listina'!$B:$T,MATCH($A35,'1k - Výsledková listina'!$C:$C,0),6))</f>
        <v/>
      </c>
      <c r="F35" s="157" t="str">
        <f>IF(ISNA(MATCH($A35,'1k - Výsledková listina'!$C:$C,0)),"",INDEX('1k - Výsledková listina'!$B:$T,MATCH($A35,'1k - Výsledková listina'!$C:$C,0),7))</f>
        <v/>
      </c>
      <c r="G35" s="157" t="str">
        <f>IF(OR(E35="",ISBLANK(E35)),"",INDEX(body!$A:$C,F35+1,2))</f>
        <v/>
      </c>
      <c r="H35" s="157" t="str">
        <f>IF(ISNA(MATCH($A35,'1k - Výsledková listina'!$L:$L,0)),"",INDEX('1k - Výsledková listina'!$B:$T,MATCH($A35,'1k - Výsledková listina'!$L:$L,0),15))</f>
        <v/>
      </c>
      <c r="I35" s="157" t="str">
        <f>IF(ISNA(MATCH($A35,'1k - Výsledková listina'!$L:$L,0)),"",INDEX('1k - Výsledková listina'!$B:$T,MATCH($A35,'1k - Výsledková listina'!$L:$L,0),16))</f>
        <v/>
      </c>
      <c r="J35" s="157" t="str">
        <f>IF(OR(H35="",ISBLANK(H35)),"",INDEX(body!$A:$C,I35+1,2))</f>
        <v/>
      </c>
      <c r="K35" s="157" t="str">
        <f>IF(ISNA(MATCH($A35,'2k - Výsledková listina'!$C:$C,0)),"",INDEX('2k - Výsledková listina'!$B:$T,MATCH($A35,'2k - Výsledková listina'!$C:$C,0),6))</f>
        <v/>
      </c>
      <c r="L35" s="157" t="str">
        <f>IF(ISNA(MATCH($A35,'2k - Výsledková listina'!$C:$C,0)),"",INDEX('2k - Výsledková listina'!$B:$T,MATCH($A35,'2k - Výsledková listina'!$C:$C,0),7))</f>
        <v/>
      </c>
      <c r="M35" s="157" t="str">
        <f>IF(OR(K35="",ISBLANK(K35)),"",INDEX(body!$A:$C,L35+1,2))</f>
        <v/>
      </c>
      <c r="N35" s="157" t="str">
        <f>IF(ISNA(MATCH($A35,'2k - Výsledková listina'!$L:$L,0)),"",INDEX('2k - Výsledková listina'!$B:$T,MATCH($A35,'2k - Výsledková listina'!$L:$L,0),15))</f>
        <v/>
      </c>
      <c r="O35" s="157" t="str">
        <f>IF(ISNA(MATCH($A35,'2k - Výsledková listina'!$L:$L,0)),"",INDEX('2k - Výsledková listina'!$B:$T,MATCH($A35,'2k - Výsledková listina'!$L:$L,0),16))</f>
        <v/>
      </c>
      <c r="P35" s="157" t="str">
        <f>IF(OR(N35="",ISBLANK(N35)),"",INDEX(body!$A:$C,O35+1,2))</f>
        <v/>
      </c>
      <c r="Q35" s="157" t="str">
        <f>IF(ISNA(MATCH($A35,'3k - Výsledková listina'!$C:$C,0)),"",INDEX('3k - Výsledková listina'!$B:$T,MATCH($A35,'3k - Výsledková listina'!$C:$C,0),6))</f>
        <v/>
      </c>
      <c r="R35" s="157" t="str">
        <f>IF(ISNA(MATCH($A35,'3k - Výsledková listina'!$C:$C,0)),"",INDEX('3k - Výsledková listina'!$B:$T,MATCH($A35,'3k - Výsledková listina'!$C:$C,0),7))</f>
        <v/>
      </c>
      <c r="S35" s="157" t="str">
        <f>IF(OR(Q35="",ISBLANK(Q35)),"",INDEX(body!$A:$C,R35+1,2))</f>
        <v/>
      </c>
      <c r="T35" s="157" t="str">
        <f>IF(ISNA(MATCH($A35,'3k - Výsledková listina'!$L:$L,0)),"",INDEX('3k - Výsledková listina'!$B:$T,MATCH($A35,'3k - Výsledková listina'!$L:$L,0),15))</f>
        <v/>
      </c>
      <c r="U35" s="157" t="str">
        <f>IF(ISNA(MATCH($A35,'3k - Výsledková listina'!$L:$L,0)),"",INDEX('3k - Výsledková listina'!$B:$T,MATCH($A35,'3k - Výsledková listina'!$L:$L,0),16))</f>
        <v/>
      </c>
      <c r="V35" s="157" t="str">
        <f>IF(OR(T35="",ISBLANK(T35)),"",INDEX(body!$A:$C,U35+1,2))</f>
        <v/>
      </c>
      <c r="W35" s="157" t="str">
        <f ca="1">IF(ISNA(MATCH($A35,'4k - Výsledková listina'!$C:$C,0)),"",INDEX('4k - Výsledková listina'!$B:$T,MATCH($A35,'4k - Výsledková listina'!$C:$C,0),6))</f>
        <v/>
      </c>
      <c r="X35" s="157" t="str">
        <f ca="1">IF(ISNA(MATCH($A35,'4k - Výsledková listina'!$C:$C,0)),"",INDEX('4k - Výsledková listina'!$B:$T,MATCH($A35,'4k - Výsledková listina'!$C:$C,0),7))</f>
        <v/>
      </c>
      <c r="Y35" s="157" t="str">
        <f ca="1">IF(OR(W35="",ISBLANK(W35)),"",INDEX(body!$A:$C,X35+1,2))</f>
        <v/>
      </c>
      <c r="Z35" s="157" t="str">
        <f ca="1">IF(ISNA(MATCH($A35,'4k - Výsledková listina'!$L:$L,0)),"",INDEX('4k - Výsledková listina'!$B:$T,MATCH($A35,'4k - Výsledková listina'!$L:$L,0),15))</f>
        <v/>
      </c>
      <c r="AA35" s="157" t="str">
        <f ca="1">IF(ISNA(MATCH($A35,'4k - Výsledková listina'!$L:$L,0)),"",INDEX('4k - Výsledková listina'!$B:$T,MATCH($A35,'4k - Výsledková listina'!$L:$L,0),16))</f>
        <v/>
      </c>
      <c r="AB35" s="157" t="str">
        <f ca="1">IF(OR(Z35="",ISBLANK(Z35)),"",INDEX(body!$A:$C,AA35+1,2))</f>
        <v/>
      </c>
      <c r="AC35" s="157">
        <f t="shared" ca="1" si="0"/>
        <v>0</v>
      </c>
      <c r="AD35" s="157">
        <f t="shared" ca="1" si="1"/>
        <v>0</v>
      </c>
      <c r="AE35" s="157">
        <f t="shared" ca="1" si="2"/>
        <v>0</v>
      </c>
      <c r="AF35" s="157">
        <f t="shared" ca="1" si="3"/>
        <v>0</v>
      </c>
      <c r="AG35" s="159">
        <f t="shared" si="4"/>
        <v>32</v>
      </c>
      <c r="AH35" s="152">
        <f t="shared" si="5"/>
        <v>1</v>
      </c>
    </row>
    <row r="36" spans="1:34" ht="25.5" customHeight="1" x14ac:dyDescent="0.2">
      <c r="A36" s="161">
        <f>IF(Soupisky!H35&lt;&gt;"", Soupisky!H35, "")</f>
        <v>1927</v>
      </c>
      <c r="B36" s="162" t="str">
        <f>IF(Soupisky!I35&lt;&gt;"", Soupisky!I35, "")</f>
        <v>Darebník Roman</v>
      </c>
      <c r="C36" s="155" t="str">
        <f>IF(Soupisky!J35&lt;&gt;"", Soupisky!J35, "")</f>
        <v>M</v>
      </c>
      <c r="D36" s="163" t="str">
        <f>IF(AND(A36&lt;&gt;"", Soupisky!E35 &lt;&gt; ""), Soupisky!E35, "")</f>
        <v>MRS Cortina Sensas</v>
      </c>
      <c r="E36" s="157">
        <f>IF(ISNA(MATCH($A36,'1k - Výsledková listina'!$C:$C,0)),"",INDEX('1k - Výsledková listina'!$B:$T,MATCH($A36,'1k - Výsledková listina'!$C:$C,0),6))</f>
        <v>10450</v>
      </c>
      <c r="F36" s="157">
        <f>IF(ISNA(MATCH($A36,'1k - Výsledková listina'!$C:$C,0)),"",INDEX('1k - Výsledková listina'!$B:$T,MATCH($A36,'1k - Výsledková listina'!$C:$C,0),7))</f>
        <v>4</v>
      </c>
      <c r="G36" s="157">
        <f>IF(OR(E36="",ISBLANK(E36)),"",INDEX(body!$A:$C,F36+1,2))</f>
        <v>29</v>
      </c>
      <c r="H36" s="157">
        <f>IF(ISNA(MATCH($A36,'1k - Výsledková listina'!$L:$L,0)),"",INDEX('1k - Výsledková listina'!$B:$T,MATCH($A36,'1k - Výsledková listina'!$L:$L,0),15))</f>
        <v>4160</v>
      </c>
      <c r="I36" s="157">
        <f>IF(ISNA(MATCH($A36,'1k - Výsledková listina'!$L:$L,0)),"",INDEX('1k - Výsledková listina'!$B:$T,MATCH($A36,'1k - Výsledková listina'!$L:$L,0),16))</f>
        <v>4</v>
      </c>
      <c r="J36" s="157">
        <f>IF(OR(H36="",ISBLANK(H36)),"",INDEX(body!$A:$C,I36+1,2))</f>
        <v>29</v>
      </c>
      <c r="K36" s="157" t="str">
        <f>IF(ISNA(MATCH($A36,'2k - Výsledková listina'!$C:$C,0)),"",INDEX('2k - Výsledková listina'!$B:$T,MATCH($A36,'2k - Výsledková listina'!$C:$C,0),6))</f>
        <v/>
      </c>
      <c r="L36" s="157" t="str">
        <f>IF(ISNA(MATCH($A36,'2k - Výsledková listina'!$C:$C,0)),"",INDEX('2k - Výsledková listina'!$B:$T,MATCH($A36,'2k - Výsledková listina'!$C:$C,0),7))</f>
        <v/>
      </c>
      <c r="M36" s="157" t="str">
        <f>IF(OR(K36="",ISBLANK(K36)),"",INDEX(body!$A:$C,L36+1,2))</f>
        <v/>
      </c>
      <c r="N36" s="157" t="str">
        <f>IF(ISNA(MATCH($A36,'2k - Výsledková listina'!$L:$L,0)),"",INDEX('2k - Výsledková listina'!$B:$T,MATCH($A36,'2k - Výsledková listina'!$L:$L,0),15))</f>
        <v/>
      </c>
      <c r="O36" s="157" t="str">
        <f>IF(ISNA(MATCH($A36,'2k - Výsledková listina'!$L:$L,0)),"",INDEX('2k - Výsledková listina'!$B:$T,MATCH($A36,'2k - Výsledková listina'!$L:$L,0),16))</f>
        <v/>
      </c>
      <c r="P36" s="157" t="str">
        <f>IF(OR(N36="",ISBLANK(N36)),"",INDEX(body!$A:$C,O36+1,2))</f>
        <v/>
      </c>
      <c r="Q36" s="157" t="str">
        <f>IF(ISNA(MATCH($A36,'3k - Výsledková listina'!$C:$C,0)),"",INDEX('3k - Výsledková listina'!$B:$T,MATCH($A36,'3k - Výsledková listina'!$C:$C,0),6))</f>
        <v/>
      </c>
      <c r="R36" s="157" t="str">
        <f>IF(ISNA(MATCH($A36,'3k - Výsledková listina'!$C:$C,0)),"",INDEX('3k - Výsledková listina'!$B:$T,MATCH($A36,'3k - Výsledková listina'!$C:$C,0),7))</f>
        <v/>
      </c>
      <c r="S36" s="157" t="str">
        <f>IF(OR(Q36="",ISBLANK(Q36)),"",INDEX(body!$A:$C,R36+1,2))</f>
        <v/>
      </c>
      <c r="T36" s="157" t="str">
        <f>IF(ISNA(MATCH($A36,'3k - Výsledková listina'!$L:$L,0)),"",INDEX('3k - Výsledková listina'!$B:$T,MATCH($A36,'3k - Výsledková listina'!$L:$L,0),15))</f>
        <v/>
      </c>
      <c r="U36" s="157" t="str">
        <f>IF(ISNA(MATCH($A36,'3k - Výsledková listina'!$L:$L,0)),"",INDEX('3k - Výsledková listina'!$B:$T,MATCH($A36,'3k - Výsledková listina'!$L:$L,0),16))</f>
        <v/>
      </c>
      <c r="V36" s="157" t="str">
        <f>IF(OR(T36="",ISBLANK(T36)),"",INDEX(body!$A:$C,U36+1,2))</f>
        <v/>
      </c>
      <c r="W36" s="157" t="str">
        <f ca="1">IF(ISNA(MATCH($A36,'4k - Výsledková listina'!$C:$C,0)),"",INDEX('4k - Výsledková listina'!$B:$T,MATCH($A36,'4k - Výsledková listina'!$C:$C,0),6))</f>
        <v/>
      </c>
      <c r="X36" s="157" t="str">
        <f ca="1">IF(ISNA(MATCH($A36,'4k - Výsledková listina'!$C:$C,0)),"",INDEX('4k - Výsledková listina'!$B:$T,MATCH($A36,'4k - Výsledková listina'!$C:$C,0),7))</f>
        <v/>
      </c>
      <c r="Y36" s="157" t="str">
        <f ca="1">IF(OR(W36="",ISBLANK(W36)),"",INDEX(body!$A:$C,X36+1,2))</f>
        <v/>
      </c>
      <c r="Z36" s="157" t="str">
        <f ca="1">IF(ISNA(MATCH($A36,'4k - Výsledková listina'!$L:$L,0)),"",INDEX('4k - Výsledková listina'!$B:$T,MATCH($A36,'4k - Výsledková listina'!$L:$L,0),15))</f>
        <v/>
      </c>
      <c r="AA36" s="157" t="str">
        <f ca="1">IF(ISNA(MATCH($A36,'4k - Výsledková listina'!$L:$L,0)),"",INDEX('4k - Výsledková listina'!$B:$T,MATCH($A36,'4k - Výsledková listina'!$L:$L,0),16))</f>
        <v/>
      </c>
      <c r="AB36" s="157" t="str">
        <f ca="1">IF(OR(Z36="",ISBLANK(Z36)),"",INDEX(body!$A:$C,AA36+1,2))</f>
        <v/>
      </c>
      <c r="AC36" s="157">
        <f t="shared" ref="AC36:AC67" ca="1" si="6">SUM(IF(ISNUMBER(E36), E36, 0),IF(ISNUMBER(H36), H36, 0), IF(ISNUMBER(K36), K36, 0),IF(ISNUMBER(N36), N36, 0),IF(ISNUMBER(Q36), Q36, 0), IF(ISNUMBER(T36), T36, 0), IF(ISNUMBER(W36), W36, 0), IF(ISNUMBER(Z36), Z36, 0))</f>
        <v>14610</v>
      </c>
      <c r="AD36" s="157">
        <f t="shared" ref="AD36:AD67" ca="1" si="7">SUM(IF(ISNUMBER(F36), F36, 0),IF(ISNUMBER(I36), I36, 0), IF(ISNUMBER(L36), L36, 0),IF(ISNUMBER(O36), O36, 0),IF(ISNUMBER(R36), R36, 0), IF(ISNUMBER(U36), U36, 0), IF(ISNUMBER(X36), X36, 0), IF(ISNUMBER(AA36), AA36, 0))</f>
        <v>8</v>
      </c>
      <c r="AE36" s="157">
        <f t="shared" ref="AE36:AE67" ca="1" si="8">SUM(IF(ISNUMBER(G36), G36, 0),IF(ISNUMBER(J36), J36, 0), IF(ISNUMBER(M36), M36, 0),IF(ISNUMBER(P36), P36, 0),IF(ISNUMBER(S36), S36, 0), IF(ISNUMBER(V36), V36, 0), IF(ISNUMBER(Y36), Y36, 0), IF(ISNUMBER(AB36), AB36, 0))</f>
        <v>58</v>
      </c>
      <c r="AF36" s="157">
        <f t="shared" ref="AF36:AF67" ca="1" si="9">COUNT(F36,I36,L36,O36,R36,U36,X36,AA36)</f>
        <v>2</v>
      </c>
      <c r="AG36" s="159">
        <f t="shared" ref="AG36:AG67" si="10">IF(ISTEXT(AG35),1,AG35+1)</f>
        <v>33</v>
      </c>
      <c r="AH36" s="152">
        <f t="shared" ref="AH36:AH67" si="11">IF(AND(A36&lt;&gt;"",A36&lt;&gt;0), 1, 0)</f>
        <v>1</v>
      </c>
    </row>
    <row r="37" spans="1:34" ht="25.5" customHeight="1" x14ac:dyDescent="0.2">
      <c r="A37" s="161">
        <f>IF(Soupisky!H36&lt;&gt;"", Soupisky!H36, "")</f>
        <v>1617</v>
      </c>
      <c r="B37" s="162" t="str">
        <f>IF(Soupisky!I36&lt;&gt;"", Soupisky!I36, "")</f>
        <v>Řehulka Patrik</v>
      </c>
      <c r="C37" s="155" t="str">
        <f>IF(Soupisky!J36&lt;&gt;"", Soupisky!J36, "")</f>
        <v>M</v>
      </c>
      <c r="D37" s="163" t="str">
        <f>IF(AND(A37&lt;&gt;"", Soupisky!E36 &lt;&gt; ""), Soupisky!E36, "")</f>
        <v>MRS Cortina Sensas</v>
      </c>
      <c r="E37" s="157" t="str">
        <f>IF(ISNA(MATCH($A37,'1k - Výsledková listina'!$C:$C,0)),"",INDEX('1k - Výsledková listina'!$B:$T,MATCH($A37,'1k - Výsledková listina'!$C:$C,0),6))</f>
        <v/>
      </c>
      <c r="F37" s="157" t="str">
        <f>IF(ISNA(MATCH($A37,'1k - Výsledková listina'!$C:$C,0)),"",INDEX('1k - Výsledková listina'!$B:$T,MATCH($A37,'1k - Výsledková listina'!$C:$C,0),7))</f>
        <v/>
      </c>
      <c r="G37" s="157" t="str">
        <f>IF(OR(E37="",ISBLANK(E37)),"",INDEX(body!$A:$C,F37+1,2))</f>
        <v/>
      </c>
      <c r="H37" s="157" t="str">
        <f>IF(ISNA(MATCH($A37,'1k - Výsledková listina'!$L:$L,0)),"",INDEX('1k - Výsledková listina'!$B:$T,MATCH($A37,'1k - Výsledková listina'!$L:$L,0),15))</f>
        <v/>
      </c>
      <c r="I37" s="157" t="str">
        <f>IF(ISNA(MATCH($A37,'1k - Výsledková listina'!$L:$L,0)),"",INDEX('1k - Výsledková listina'!$B:$T,MATCH($A37,'1k - Výsledková listina'!$L:$L,0),16))</f>
        <v/>
      </c>
      <c r="J37" s="157" t="str">
        <f>IF(OR(H37="",ISBLANK(H37)),"",INDEX(body!$A:$C,I37+1,2))</f>
        <v/>
      </c>
      <c r="K37" s="157" t="str">
        <f>IF(ISNA(MATCH($A37,'2k - Výsledková listina'!$C:$C,0)),"",INDEX('2k - Výsledková listina'!$B:$T,MATCH($A37,'2k - Výsledková listina'!$C:$C,0),6))</f>
        <v/>
      </c>
      <c r="L37" s="157" t="str">
        <f>IF(ISNA(MATCH($A37,'2k - Výsledková listina'!$C:$C,0)),"",INDEX('2k - Výsledková listina'!$B:$T,MATCH($A37,'2k - Výsledková listina'!$C:$C,0),7))</f>
        <v/>
      </c>
      <c r="M37" s="157" t="str">
        <f>IF(OR(K37="",ISBLANK(K37)),"",INDEX(body!$A:$C,L37+1,2))</f>
        <v/>
      </c>
      <c r="N37" s="157" t="str">
        <f>IF(ISNA(MATCH($A37,'2k - Výsledková listina'!$L:$L,0)),"",INDEX('2k - Výsledková listina'!$B:$T,MATCH($A37,'2k - Výsledková listina'!$L:$L,0),15))</f>
        <v/>
      </c>
      <c r="O37" s="157" t="str">
        <f>IF(ISNA(MATCH($A37,'2k - Výsledková listina'!$L:$L,0)),"",INDEX('2k - Výsledková listina'!$B:$T,MATCH($A37,'2k - Výsledková listina'!$L:$L,0),16))</f>
        <v/>
      </c>
      <c r="P37" s="157" t="str">
        <f>IF(OR(N37="",ISBLANK(N37)),"",INDEX(body!$A:$C,O37+1,2))</f>
        <v/>
      </c>
      <c r="Q37" s="157" t="str">
        <f>IF(ISNA(MATCH($A37,'3k - Výsledková listina'!$C:$C,0)),"",INDEX('3k - Výsledková listina'!$B:$T,MATCH($A37,'3k - Výsledková listina'!$C:$C,0),6))</f>
        <v/>
      </c>
      <c r="R37" s="157" t="str">
        <f>IF(ISNA(MATCH($A37,'3k - Výsledková listina'!$C:$C,0)),"",INDEX('3k - Výsledková listina'!$B:$T,MATCH($A37,'3k - Výsledková listina'!$C:$C,0),7))</f>
        <v/>
      </c>
      <c r="S37" s="157" t="str">
        <f>IF(OR(Q37="",ISBLANK(Q37)),"",INDEX(body!$A:$C,R37+1,2))</f>
        <v/>
      </c>
      <c r="T37" s="157" t="str">
        <f>IF(ISNA(MATCH($A37,'3k - Výsledková listina'!$L:$L,0)),"",INDEX('3k - Výsledková listina'!$B:$T,MATCH($A37,'3k - Výsledková listina'!$L:$L,0),15))</f>
        <v/>
      </c>
      <c r="U37" s="157" t="str">
        <f>IF(ISNA(MATCH($A37,'3k - Výsledková listina'!$L:$L,0)),"",INDEX('3k - Výsledková listina'!$B:$T,MATCH($A37,'3k - Výsledková listina'!$L:$L,0),16))</f>
        <v/>
      </c>
      <c r="V37" s="157" t="str">
        <f>IF(OR(T37="",ISBLANK(T37)),"",INDEX(body!$A:$C,U37+1,2))</f>
        <v/>
      </c>
      <c r="W37" s="157" t="str">
        <f ca="1">IF(ISNA(MATCH($A37,'4k - Výsledková listina'!$C:$C,0)),"",INDEX('4k - Výsledková listina'!$B:$T,MATCH($A37,'4k - Výsledková listina'!$C:$C,0),6))</f>
        <v/>
      </c>
      <c r="X37" s="157" t="str">
        <f ca="1">IF(ISNA(MATCH($A37,'4k - Výsledková listina'!$C:$C,0)),"",INDEX('4k - Výsledková listina'!$B:$T,MATCH($A37,'4k - Výsledková listina'!$C:$C,0),7))</f>
        <v/>
      </c>
      <c r="Y37" s="157" t="str">
        <f ca="1">IF(OR(W37="",ISBLANK(W37)),"",INDEX(body!$A:$C,X37+1,2))</f>
        <v/>
      </c>
      <c r="Z37" s="157" t="str">
        <f ca="1">IF(ISNA(MATCH($A37,'4k - Výsledková listina'!$L:$L,0)),"",INDEX('4k - Výsledková listina'!$B:$T,MATCH($A37,'4k - Výsledková listina'!$L:$L,0),15))</f>
        <v/>
      </c>
      <c r="AA37" s="157" t="str">
        <f ca="1">IF(ISNA(MATCH($A37,'4k - Výsledková listina'!$L:$L,0)),"",INDEX('4k - Výsledková listina'!$B:$T,MATCH($A37,'4k - Výsledková listina'!$L:$L,0),16))</f>
        <v/>
      </c>
      <c r="AB37" s="157" t="str">
        <f ca="1">IF(OR(Z37="",ISBLANK(Z37)),"",INDEX(body!$A:$C,AA37+1,2))</f>
        <v/>
      </c>
      <c r="AC37" s="157">
        <f t="shared" ca="1" si="6"/>
        <v>0</v>
      </c>
      <c r="AD37" s="157">
        <f t="shared" ca="1" si="7"/>
        <v>0</v>
      </c>
      <c r="AE37" s="157">
        <f t="shared" ca="1" si="8"/>
        <v>0</v>
      </c>
      <c r="AF37" s="157">
        <f t="shared" ca="1" si="9"/>
        <v>0</v>
      </c>
      <c r="AG37" s="159">
        <f t="shared" si="10"/>
        <v>34</v>
      </c>
      <c r="AH37" s="152">
        <f t="shared" si="11"/>
        <v>1</v>
      </c>
    </row>
    <row r="38" spans="1:34" ht="25.5" customHeight="1" x14ac:dyDescent="0.2">
      <c r="A38" s="161" t="str">
        <f>IF(Soupisky!H37&lt;&gt;"", Soupisky!H37, "")</f>
        <v/>
      </c>
      <c r="B38" s="162" t="str">
        <f>IF(Soupisky!I37&lt;&gt;"", Soupisky!I37, "")</f>
        <v/>
      </c>
      <c r="C38" s="155" t="str">
        <f>IF(Soupisky!J37&lt;&gt;"", Soupisky!J37, "")</f>
        <v/>
      </c>
      <c r="D38" s="163" t="str">
        <f>IF(AND(A38&lt;&gt;"", Soupisky!E37 &lt;&gt; ""), Soupisky!E37, "")</f>
        <v/>
      </c>
      <c r="E38" s="157" t="str">
        <f>IF(ISNA(MATCH($A38,'1k - Výsledková listina'!$C:$C,0)),"",INDEX('1k - Výsledková listina'!$B:$T,MATCH($A38,'1k - Výsledková listina'!$C:$C,0),6))</f>
        <v/>
      </c>
      <c r="F38" s="157" t="str">
        <f>IF(ISNA(MATCH($A38,'1k - Výsledková listina'!$C:$C,0)),"",INDEX('1k - Výsledková listina'!$B:$T,MATCH($A38,'1k - Výsledková listina'!$C:$C,0),7))</f>
        <v/>
      </c>
      <c r="G38" s="157" t="str">
        <f>IF(OR(E38="",ISBLANK(E38)),"",INDEX(body!$A:$C,F38+1,2))</f>
        <v/>
      </c>
      <c r="H38" s="157" t="str">
        <f>IF(ISNA(MATCH($A38,'1k - Výsledková listina'!$L:$L,0)),"",INDEX('1k - Výsledková listina'!$B:$T,MATCH($A38,'1k - Výsledková listina'!$L:$L,0),15))</f>
        <v/>
      </c>
      <c r="I38" s="157" t="str">
        <f>IF(ISNA(MATCH($A38,'1k - Výsledková listina'!$L:$L,0)),"",INDEX('1k - Výsledková listina'!$B:$T,MATCH($A38,'1k - Výsledková listina'!$L:$L,0),16))</f>
        <v/>
      </c>
      <c r="J38" s="157" t="str">
        <f>IF(OR(H38="",ISBLANK(H38)),"",INDEX(body!$A:$C,I38+1,2))</f>
        <v/>
      </c>
      <c r="K38" s="157" t="str">
        <f>IF(ISNA(MATCH($A38,'2k - Výsledková listina'!$C:$C,0)),"",INDEX('2k - Výsledková listina'!$B:$T,MATCH($A38,'2k - Výsledková listina'!$C:$C,0),6))</f>
        <v/>
      </c>
      <c r="L38" s="157" t="str">
        <f>IF(ISNA(MATCH($A38,'2k - Výsledková listina'!$C:$C,0)),"",INDEX('2k - Výsledková listina'!$B:$T,MATCH($A38,'2k - Výsledková listina'!$C:$C,0),7))</f>
        <v/>
      </c>
      <c r="M38" s="157" t="str">
        <f>IF(OR(K38="",ISBLANK(K38)),"",INDEX(body!$A:$C,L38+1,2))</f>
        <v/>
      </c>
      <c r="N38" s="157" t="str">
        <f>IF(ISNA(MATCH($A38,'2k - Výsledková listina'!$L:$L,0)),"",INDEX('2k - Výsledková listina'!$B:$T,MATCH($A38,'2k - Výsledková listina'!$L:$L,0),15))</f>
        <v/>
      </c>
      <c r="O38" s="157" t="str">
        <f>IF(ISNA(MATCH($A38,'2k - Výsledková listina'!$L:$L,0)),"",INDEX('2k - Výsledková listina'!$B:$T,MATCH($A38,'2k - Výsledková listina'!$L:$L,0),16))</f>
        <v/>
      </c>
      <c r="P38" s="157" t="str">
        <f>IF(OR(N38="",ISBLANK(N38)),"",INDEX(body!$A:$C,O38+1,2))</f>
        <v/>
      </c>
      <c r="Q38" s="157" t="str">
        <f>IF(ISNA(MATCH($A38,'3k - Výsledková listina'!$C:$C,0)),"",INDEX('3k - Výsledková listina'!$B:$T,MATCH($A38,'3k - Výsledková listina'!$C:$C,0),6))</f>
        <v/>
      </c>
      <c r="R38" s="157" t="str">
        <f>IF(ISNA(MATCH($A38,'3k - Výsledková listina'!$C:$C,0)),"",INDEX('3k - Výsledková listina'!$B:$T,MATCH($A38,'3k - Výsledková listina'!$C:$C,0),7))</f>
        <v/>
      </c>
      <c r="S38" s="157" t="str">
        <f>IF(OR(Q38="",ISBLANK(Q38)),"",INDEX(body!$A:$C,R38+1,2))</f>
        <v/>
      </c>
      <c r="T38" s="157" t="str">
        <f>IF(ISNA(MATCH($A38,'3k - Výsledková listina'!$L:$L,0)),"",INDEX('3k - Výsledková listina'!$B:$T,MATCH($A38,'3k - Výsledková listina'!$L:$L,0),15))</f>
        <v/>
      </c>
      <c r="U38" s="157" t="str">
        <f>IF(ISNA(MATCH($A38,'3k - Výsledková listina'!$L:$L,0)),"",INDEX('3k - Výsledková listina'!$B:$T,MATCH($A38,'3k - Výsledková listina'!$L:$L,0),16))</f>
        <v/>
      </c>
      <c r="V38" s="157" t="str">
        <f>IF(OR(T38="",ISBLANK(T38)),"",INDEX(body!$A:$C,U38+1,2))</f>
        <v/>
      </c>
      <c r="W38" s="157" t="str">
        <f ca="1">IF(ISNA(MATCH($A38,'4k - Výsledková listina'!$C:$C,0)),"",INDEX('4k - Výsledková listina'!$B:$T,MATCH($A38,'4k - Výsledková listina'!$C:$C,0),6))</f>
        <v/>
      </c>
      <c r="X38" s="157" t="str">
        <f ca="1">IF(ISNA(MATCH($A38,'4k - Výsledková listina'!$C:$C,0)),"",INDEX('4k - Výsledková listina'!$B:$T,MATCH($A38,'4k - Výsledková listina'!$C:$C,0),7))</f>
        <v/>
      </c>
      <c r="Y38" s="157" t="str">
        <f ca="1">IF(OR(W38="",ISBLANK(W38)),"",INDEX(body!$A:$C,X38+1,2))</f>
        <v/>
      </c>
      <c r="Z38" s="157" t="str">
        <f ca="1">IF(ISNA(MATCH($A38,'4k - Výsledková listina'!$L:$L,0)),"",INDEX('4k - Výsledková listina'!$B:$T,MATCH($A38,'4k - Výsledková listina'!$L:$L,0),15))</f>
        <v/>
      </c>
      <c r="AA38" s="157" t="str">
        <f ca="1">IF(ISNA(MATCH($A38,'4k - Výsledková listina'!$L:$L,0)),"",INDEX('4k - Výsledková listina'!$B:$T,MATCH($A38,'4k - Výsledková listina'!$L:$L,0),16))</f>
        <v/>
      </c>
      <c r="AB38" s="157" t="str">
        <f ca="1">IF(OR(Z38="",ISBLANK(Z38)),"",INDEX(body!$A:$C,AA38+1,2))</f>
        <v/>
      </c>
      <c r="AC38" s="157">
        <f t="shared" ca="1" si="6"/>
        <v>0</v>
      </c>
      <c r="AD38" s="157">
        <f t="shared" ca="1" si="7"/>
        <v>0</v>
      </c>
      <c r="AE38" s="157">
        <f t="shared" ca="1" si="8"/>
        <v>0</v>
      </c>
      <c r="AF38" s="157">
        <f t="shared" ca="1" si="9"/>
        <v>0</v>
      </c>
      <c r="AG38" s="159">
        <f t="shared" si="10"/>
        <v>35</v>
      </c>
      <c r="AH38" s="152">
        <f t="shared" si="11"/>
        <v>0</v>
      </c>
    </row>
    <row r="39" spans="1:34" ht="25.5" customHeight="1" x14ac:dyDescent="0.2">
      <c r="A39" s="161" t="str">
        <f>IF(Soupisky!H38&lt;&gt;"", Soupisky!H38, "")</f>
        <v/>
      </c>
      <c r="B39" s="162" t="str">
        <f>IF(Soupisky!I38&lt;&gt;"", Soupisky!I38, "")</f>
        <v/>
      </c>
      <c r="C39" s="155" t="str">
        <f>IF(Soupisky!J38&lt;&gt;"", Soupisky!J38, "")</f>
        <v/>
      </c>
      <c r="D39" s="163" t="str">
        <f>IF(AND(A39&lt;&gt;"", Soupisky!E38 &lt;&gt; ""), Soupisky!E38, "")</f>
        <v/>
      </c>
      <c r="E39" s="157" t="str">
        <f>IF(ISNA(MATCH($A39,'1k - Výsledková listina'!$C:$C,0)),"",INDEX('1k - Výsledková listina'!$B:$T,MATCH($A39,'1k - Výsledková listina'!$C:$C,0),6))</f>
        <v/>
      </c>
      <c r="F39" s="157" t="str">
        <f>IF(ISNA(MATCH($A39,'1k - Výsledková listina'!$C:$C,0)),"",INDEX('1k - Výsledková listina'!$B:$T,MATCH($A39,'1k - Výsledková listina'!$C:$C,0),7))</f>
        <v/>
      </c>
      <c r="G39" s="157" t="str">
        <f>IF(OR(E39="",ISBLANK(E39)),"",INDEX(body!$A:$C,F39+1,2))</f>
        <v/>
      </c>
      <c r="H39" s="157" t="str">
        <f>IF(ISNA(MATCH($A39,'1k - Výsledková listina'!$L:$L,0)),"",INDEX('1k - Výsledková listina'!$B:$T,MATCH($A39,'1k - Výsledková listina'!$L:$L,0),15))</f>
        <v/>
      </c>
      <c r="I39" s="157" t="str">
        <f>IF(ISNA(MATCH($A39,'1k - Výsledková listina'!$L:$L,0)),"",INDEX('1k - Výsledková listina'!$B:$T,MATCH($A39,'1k - Výsledková listina'!$L:$L,0),16))</f>
        <v/>
      </c>
      <c r="J39" s="157" t="str">
        <f>IF(OR(H39="",ISBLANK(H39)),"",INDEX(body!$A:$C,I39+1,2))</f>
        <v/>
      </c>
      <c r="K39" s="157" t="str">
        <f>IF(ISNA(MATCH($A39,'2k - Výsledková listina'!$C:$C,0)),"",INDEX('2k - Výsledková listina'!$B:$T,MATCH($A39,'2k - Výsledková listina'!$C:$C,0),6))</f>
        <v/>
      </c>
      <c r="L39" s="157" t="str">
        <f>IF(ISNA(MATCH($A39,'2k - Výsledková listina'!$C:$C,0)),"",INDEX('2k - Výsledková listina'!$B:$T,MATCH($A39,'2k - Výsledková listina'!$C:$C,0),7))</f>
        <v/>
      </c>
      <c r="M39" s="157" t="str">
        <f>IF(OR(K39="",ISBLANK(K39)),"",INDEX(body!$A:$C,L39+1,2))</f>
        <v/>
      </c>
      <c r="N39" s="157" t="str">
        <f>IF(ISNA(MATCH($A39,'2k - Výsledková listina'!$L:$L,0)),"",INDEX('2k - Výsledková listina'!$B:$T,MATCH($A39,'2k - Výsledková listina'!$L:$L,0),15))</f>
        <v/>
      </c>
      <c r="O39" s="157" t="str">
        <f>IF(ISNA(MATCH($A39,'2k - Výsledková listina'!$L:$L,0)),"",INDEX('2k - Výsledková listina'!$B:$T,MATCH($A39,'2k - Výsledková listina'!$L:$L,0),16))</f>
        <v/>
      </c>
      <c r="P39" s="157" t="str">
        <f>IF(OR(N39="",ISBLANK(N39)),"",INDEX(body!$A:$C,O39+1,2))</f>
        <v/>
      </c>
      <c r="Q39" s="157" t="str">
        <f>IF(ISNA(MATCH($A39,'3k - Výsledková listina'!$C:$C,0)),"",INDEX('3k - Výsledková listina'!$B:$T,MATCH($A39,'3k - Výsledková listina'!$C:$C,0),6))</f>
        <v/>
      </c>
      <c r="R39" s="157" t="str">
        <f>IF(ISNA(MATCH($A39,'3k - Výsledková listina'!$C:$C,0)),"",INDEX('3k - Výsledková listina'!$B:$T,MATCH($A39,'3k - Výsledková listina'!$C:$C,0),7))</f>
        <v/>
      </c>
      <c r="S39" s="157" t="str">
        <f>IF(OR(Q39="",ISBLANK(Q39)),"",INDEX(body!$A:$C,R39+1,2))</f>
        <v/>
      </c>
      <c r="T39" s="157" t="str">
        <f>IF(ISNA(MATCH($A39,'3k - Výsledková listina'!$L:$L,0)),"",INDEX('3k - Výsledková listina'!$B:$T,MATCH($A39,'3k - Výsledková listina'!$L:$L,0),15))</f>
        <v/>
      </c>
      <c r="U39" s="157" t="str">
        <f>IF(ISNA(MATCH($A39,'3k - Výsledková listina'!$L:$L,0)),"",INDEX('3k - Výsledková listina'!$B:$T,MATCH($A39,'3k - Výsledková listina'!$L:$L,0),16))</f>
        <v/>
      </c>
      <c r="V39" s="157" t="str">
        <f>IF(OR(T39="",ISBLANK(T39)),"",INDEX(body!$A:$C,U39+1,2))</f>
        <v/>
      </c>
      <c r="W39" s="157" t="str">
        <f ca="1">IF(ISNA(MATCH($A39,'4k - Výsledková listina'!$C:$C,0)),"",INDEX('4k - Výsledková listina'!$B:$T,MATCH($A39,'4k - Výsledková listina'!$C:$C,0),6))</f>
        <v/>
      </c>
      <c r="X39" s="157" t="str">
        <f ca="1">IF(ISNA(MATCH($A39,'4k - Výsledková listina'!$C:$C,0)),"",INDEX('4k - Výsledková listina'!$B:$T,MATCH($A39,'4k - Výsledková listina'!$C:$C,0),7))</f>
        <v/>
      </c>
      <c r="Y39" s="157" t="str">
        <f ca="1">IF(OR(W39="",ISBLANK(W39)),"",INDEX(body!$A:$C,X39+1,2))</f>
        <v/>
      </c>
      <c r="Z39" s="157" t="str">
        <f ca="1">IF(ISNA(MATCH($A39,'4k - Výsledková listina'!$L:$L,0)),"",INDEX('4k - Výsledková listina'!$B:$T,MATCH($A39,'4k - Výsledková listina'!$L:$L,0),15))</f>
        <v/>
      </c>
      <c r="AA39" s="157" t="str">
        <f ca="1">IF(ISNA(MATCH($A39,'4k - Výsledková listina'!$L:$L,0)),"",INDEX('4k - Výsledková listina'!$B:$T,MATCH($A39,'4k - Výsledková listina'!$L:$L,0),16))</f>
        <v/>
      </c>
      <c r="AB39" s="157" t="str">
        <f ca="1">IF(OR(Z39="",ISBLANK(Z39)),"",INDEX(body!$A:$C,AA39+1,2))</f>
        <v/>
      </c>
      <c r="AC39" s="157">
        <f t="shared" ca="1" si="6"/>
        <v>0</v>
      </c>
      <c r="AD39" s="157">
        <f t="shared" ca="1" si="7"/>
        <v>0</v>
      </c>
      <c r="AE39" s="157">
        <f t="shared" ca="1" si="8"/>
        <v>0</v>
      </c>
      <c r="AF39" s="157">
        <f t="shared" ca="1" si="9"/>
        <v>0</v>
      </c>
      <c r="AG39" s="159">
        <f t="shared" si="10"/>
        <v>36</v>
      </c>
      <c r="AH39" s="152">
        <f t="shared" si="11"/>
        <v>0</v>
      </c>
    </row>
    <row r="40" spans="1:34" ht="25.5" customHeight="1" x14ac:dyDescent="0.2">
      <c r="A40" s="161" t="str">
        <f>IF(Soupisky!H39&lt;&gt;"", Soupisky!H39, "")</f>
        <v/>
      </c>
      <c r="B40" s="162" t="str">
        <f>IF(Soupisky!I39&lt;&gt;"", Soupisky!I39, "")</f>
        <v/>
      </c>
      <c r="C40" s="155" t="str">
        <f>IF(Soupisky!J39&lt;&gt;"", Soupisky!J39, "")</f>
        <v/>
      </c>
      <c r="D40" s="163" t="str">
        <f>IF(AND(A40&lt;&gt;"", Soupisky!E39 &lt;&gt; ""), Soupisky!E39, "")</f>
        <v/>
      </c>
      <c r="E40" s="157" t="str">
        <f>IF(ISNA(MATCH($A40,'1k - Výsledková listina'!$C:$C,0)),"",INDEX('1k - Výsledková listina'!$B:$T,MATCH($A40,'1k - Výsledková listina'!$C:$C,0),6))</f>
        <v/>
      </c>
      <c r="F40" s="157" t="str">
        <f>IF(ISNA(MATCH($A40,'1k - Výsledková listina'!$C:$C,0)),"",INDEX('1k - Výsledková listina'!$B:$T,MATCH($A40,'1k - Výsledková listina'!$C:$C,0),7))</f>
        <v/>
      </c>
      <c r="G40" s="157" t="str">
        <f>IF(OR(E40="",ISBLANK(E40)),"",INDEX(body!$A:$C,F40+1,2))</f>
        <v/>
      </c>
      <c r="H40" s="157" t="str">
        <f>IF(ISNA(MATCH($A40,'1k - Výsledková listina'!$L:$L,0)),"",INDEX('1k - Výsledková listina'!$B:$T,MATCH($A40,'1k - Výsledková listina'!$L:$L,0),15))</f>
        <v/>
      </c>
      <c r="I40" s="157" t="str">
        <f>IF(ISNA(MATCH($A40,'1k - Výsledková listina'!$L:$L,0)),"",INDEX('1k - Výsledková listina'!$B:$T,MATCH($A40,'1k - Výsledková listina'!$L:$L,0),16))</f>
        <v/>
      </c>
      <c r="J40" s="157" t="str">
        <f>IF(OR(H40="",ISBLANK(H40)),"",INDEX(body!$A:$C,I40+1,2))</f>
        <v/>
      </c>
      <c r="K40" s="157" t="str">
        <f>IF(ISNA(MATCH($A40,'2k - Výsledková listina'!$C:$C,0)),"",INDEX('2k - Výsledková listina'!$B:$T,MATCH($A40,'2k - Výsledková listina'!$C:$C,0),6))</f>
        <v/>
      </c>
      <c r="L40" s="157" t="str">
        <f>IF(ISNA(MATCH($A40,'2k - Výsledková listina'!$C:$C,0)),"",INDEX('2k - Výsledková listina'!$B:$T,MATCH($A40,'2k - Výsledková listina'!$C:$C,0),7))</f>
        <v/>
      </c>
      <c r="M40" s="157" t="str">
        <f>IF(OR(K40="",ISBLANK(K40)),"",INDEX(body!$A:$C,L40+1,2))</f>
        <v/>
      </c>
      <c r="N40" s="157" t="str">
        <f>IF(ISNA(MATCH($A40,'2k - Výsledková listina'!$L:$L,0)),"",INDEX('2k - Výsledková listina'!$B:$T,MATCH($A40,'2k - Výsledková listina'!$L:$L,0),15))</f>
        <v/>
      </c>
      <c r="O40" s="157" t="str">
        <f>IF(ISNA(MATCH($A40,'2k - Výsledková listina'!$L:$L,0)),"",INDEX('2k - Výsledková listina'!$B:$T,MATCH($A40,'2k - Výsledková listina'!$L:$L,0),16))</f>
        <v/>
      </c>
      <c r="P40" s="157" t="str">
        <f>IF(OR(N40="",ISBLANK(N40)),"",INDEX(body!$A:$C,O40+1,2))</f>
        <v/>
      </c>
      <c r="Q40" s="157" t="str">
        <f>IF(ISNA(MATCH($A40,'3k - Výsledková listina'!$C:$C,0)),"",INDEX('3k - Výsledková listina'!$B:$T,MATCH($A40,'3k - Výsledková listina'!$C:$C,0),6))</f>
        <v/>
      </c>
      <c r="R40" s="157" t="str">
        <f>IF(ISNA(MATCH($A40,'3k - Výsledková listina'!$C:$C,0)),"",INDEX('3k - Výsledková listina'!$B:$T,MATCH($A40,'3k - Výsledková listina'!$C:$C,0),7))</f>
        <v/>
      </c>
      <c r="S40" s="157" t="str">
        <f>IF(OR(Q40="",ISBLANK(Q40)),"",INDEX(body!$A:$C,R40+1,2))</f>
        <v/>
      </c>
      <c r="T40" s="157" t="str">
        <f>IF(ISNA(MATCH($A40,'3k - Výsledková listina'!$L:$L,0)),"",INDEX('3k - Výsledková listina'!$B:$T,MATCH($A40,'3k - Výsledková listina'!$L:$L,0),15))</f>
        <v/>
      </c>
      <c r="U40" s="157" t="str">
        <f>IF(ISNA(MATCH($A40,'3k - Výsledková listina'!$L:$L,0)),"",INDEX('3k - Výsledková listina'!$B:$T,MATCH($A40,'3k - Výsledková listina'!$L:$L,0),16))</f>
        <v/>
      </c>
      <c r="V40" s="157" t="str">
        <f>IF(OR(T40="",ISBLANK(T40)),"",INDEX(body!$A:$C,U40+1,2))</f>
        <v/>
      </c>
      <c r="W40" s="157" t="str">
        <f ca="1">IF(ISNA(MATCH($A40,'4k - Výsledková listina'!$C:$C,0)),"",INDEX('4k - Výsledková listina'!$B:$T,MATCH($A40,'4k - Výsledková listina'!$C:$C,0),6))</f>
        <v/>
      </c>
      <c r="X40" s="157" t="str">
        <f ca="1">IF(ISNA(MATCH($A40,'4k - Výsledková listina'!$C:$C,0)),"",INDEX('4k - Výsledková listina'!$B:$T,MATCH($A40,'4k - Výsledková listina'!$C:$C,0),7))</f>
        <v/>
      </c>
      <c r="Y40" s="157" t="str">
        <f ca="1">IF(OR(W40="",ISBLANK(W40)),"",INDEX(body!$A:$C,X40+1,2))</f>
        <v/>
      </c>
      <c r="Z40" s="157" t="str">
        <f ca="1">IF(ISNA(MATCH($A40,'4k - Výsledková listina'!$L:$L,0)),"",INDEX('4k - Výsledková listina'!$B:$T,MATCH($A40,'4k - Výsledková listina'!$L:$L,0),15))</f>
        <v/>
      </c>
      <c r="AA40" s="157" t="str">
        <f ca="1">IF(ISNA(MATCH($A40,'4k - Výsledková listina'!$L:$L,0)),"",INDEX('4k - Výsledková listina'!$B:$T,MATCH($A40,'4k - Výsledková listina'!$L:$L,0),16))</f>
        <v/>
      </c>
      <c r="AB40" s="157" t="str">
        <f ca="1">IF(OR(Z40="",ISBLANK(Z40)),"",INDEX(body!$A:$C,AA40+1,2))</f>
        <v/>
      </c>
      <c r="AC40" s="157">
        <f t="shared" ca="1" si="6"/>
        <v>0</v>
      </c>
      <c r="AD40" s="157">
        <f t="shared" ca="1" si="7"/>
        <v>0</v>
      </c>
      <c r="AE40" s="157">
        <f t="shared" ca="1" si="8"/>
        <v>0</v>
      </c>
      <c r="AF40" s="157">
        <f t="shared" ca="1" si="9"/>
        <v>0</v>
      </c>
      <c r="AG40" s="159">
        <f t="shared" si="10"/>
        <v>37</v>
      </c>
      <c r="AH40" s="152">
        <f t="shared" si="11"/>
        <v>0</v>
      </c>
    </row>
    <row r="41" spans="1:34" ht="25.5" customHeight="1" x14ac:dyDescent="0.2">
      <c r="A41" s="161" t="str">
        <f>IF(Soupisky!H40&lt;&gt;"", Soupisky!H40, "")</f>
        <v/>
      </c>
      <c r="B41" s="162" t="str">
        <f>IF(Soupisky!I40&lt;&gt;"", Soupisky!I40, "")</f>
        <v/>
      </c>
      <c r="C41" s="155" t="str">
        <f>IF(Soupisky!J40&lt;&gt;"", Soupisky!J40, "")</f>
        <v/>
      </c>
      <c r="D41" s="163" t="str">
        <f>IF(AND(A41&lt;&gt;"", Soupisky!E40 &lt;&gt; ""), Soupisky!E40, "")</f>
        <v/>
      </c>
      <c r="E41" s="157" t="str">
        <f>IF(ISNA(MATCH($A41,'1k - Výsledková listina'!$C:$C,0)),"",INDEX('1k - Výsledková listina'!$B:$T,MATCH($A41,'1k - Výsledková listina'!$C:$C,0),6))</f>
        <v/>
      </c>
      <c r="F41" s="157" t="str">
        <f>IF(ISNA(MATCH($A41,'1k - Výsledková listina'!$C:$C,0)),"",INDEX('1k - Výsledková listina'!$B:$T,MATCH($A41,'1k - Výsledková listina'!$C:$C,0),7))</f>
        <v/>
      </c>
      <c r="G41" s="157" t="str">
        <f>IF(OR(E41="",ISBLANK(E41)),"",INDEX(body!$A:$C,F41+1,2))</f>
        <v/>
      </c>
      <c r="H41" s="157" t="str">
        <f>IF(ISNA(MATCH($A41,'1k - Výsledková listina'!$L:$L,0)),"",INDEX('1k - Výsledková listina'!$B:$T,MATCH($A41,'1k - Výsledková listina'!$L:$L,0),15))</f>
        <v/>
      </c>
      <c r="I41" s="157" t="str">
        <f>IF(ISNA(MATCH($A41,'1k - Výsledková listina'!$L:$L,0)),"",INDEX('1k - Výsledková listina'!$B:$T,MATCH($A41,'1k - Výsledková listina'!$L:$L,0),16))</f>
        <v/>
      </c>
      <c r="J41" s="157" t="str">
        <f>IF(OR(H41="",ISBLANK(H41)),"",INDEX(body!$A:$C,I41+1,2))</f>
        <v/>
      </c>
      <c r="K41" s="157" t="str">
        <f>IF(ISNA(MATCH($A41,'2k - Výsledková listina'!$C:$C,0)),"",INDEX('2k - Výsledková listina'!$B:$T,MATCH($A41,'2k - Výsledková listina'!$C:$C,0),6))</f>
        <v/>
      </c>
      <c r="L41" s="157" t="str">
        <f>IF(ISNA(MATCH($A41,'2k - Výsledková listina'!$C:$C,0)),"",INDEX('2k - Výsledková listina'!$B:$T,MATCH($A41,'2k - Výsledková listina'!$C:$C,0),7))</f>
        <v/>
      </c>
      <c r="M41" s="157" t="str">
        <f>IF(OR(K41="",ISBLANK(K41)),"",INDEX(body!$A:$C,L41+1,2))</f>
        <v/>
      </c>
      <c r="N41" s="157" t="str">
        <f>IF(ISNA(MATCH($A41,'2k - Výsledková listina'!$L:$L,0)),"",INDEX('2k - Výsledková listina'!$B:$T,MATCH($A41,'2k - Výsledková listina'!$L:$L,0),15))</f>
        <v/>
      </c>
      <c r="O41" s="157" t="str">
        <f>IF(ISNA(MATCH($A41,'2k - Výsledková listina'!$L:$L,0)),"",INDEX('2k - Výsledková listina'!$B:$T,MATCH($A41,'2k - Výsledková listina'!$L:$L,0),16))</f>
        <v/>
      </c>
      <c r="P41" s="157" t="str">
        <f>IF(OR(N41="",ISBLANK(N41)),"",INDEX(body!$A:$C,O41+1,2))</f>
        <v/>
      </c>
      <c r="Q41" s="157" t="str">
        <f>IF(ISNA(MATCH($A41,'3k - Výsledková listina'!$C:$C,0)),"",INDEX('3k - Výsledková listina'!$B:$T,MATCH($A41,'3k - Výsledková listina'!$C:$C,0),6))</f>
        <v/>
      </c>
      <c r="R41" s="157" t="str">
        <f>IF(ISNA(MATCH($A41,'3k - Výsledková listina'!$C:$C,0)),"",INDEX('3k - Výsledková listina'!$B:$T,MATCH($A41,'3k - Výsledková listina'!$C:$C,0),7))</f>
        <v/>
      </c>
      <c r="S41" s="157" t="str">
        <f>IF(OR(Q41="",ISBLANK(Q41)),"",INDEX(body!$A:$C,R41+1,2))</f>
        <v/>
      </c>
      <c r="T41" s="157" t="str">
        <f>IF(ISNA(MATCH($A41,'3k - Výsledková listina'!$L:$L,0)),"",INDEX('3k - Výsledková listina'!$B:$T,MATCH($A41,'3k - Výsledková listina'!$L:$L,0),15))</f>
        <v/>
      </c>
      <c r="U41" s="157" t="str">
        <f>IF(ISNA(MATCH($A41,'3k - Výsledková listina'!$L:$L,0)),"",INDEX('3k - Výsledková listina'!$B:$T,MATCH($A41,'3k - Výsledková listina'!$L:$L,0),16))</f>
        <v/>
      </c>
      <c r="V41" s="157" t="str">
        <f>IF(OR(T41="",ISBLANK(T41)),"",INDEX(body!$A:$C,U41+1,2))</f>
        <v/>
      </c>
      <c r="W41" s="157" t="str">
        <f ca="1">IF(ISNA(MATCH($A41,'4k - Výsledková listina'!$C:$C,0)),"",INDEX('4k - Výsledková listina'!$B:$T,MATCH($A41,'4k - Výsledková listina'!$C:$C,0),6))</f>
        <v/>
      </c>
      <c r="X41" s="157" t="str">
        <f ca="1">IF(ISNA(MATCH($A41,'4k - Výsledková listina'!$C:$C,0)),"",INDEX('4k - Výsledková listina'!$B:$T,MATCH($A41,'4k - Výsledková listina'!$C:$C,0),7))</f>
        <v/>
      </c>
      <c r="Y41" s="157" t="str">
        <f ca="1">IF(OR(W41="",ISBLANK(W41)),"",INDEX(body!$A:$C,X41+1,2))</f>
        <v/>
      </c>
      <c r="Z41" s="157" t="str">
        <f ca="1">IF(ISNA(MATCH($A41,'4k - Výsledková listina'!$L:$L,0)),"",INDEX('4k - Výsledková listina'!$B:$T,MATCH($A41,'4k - Výsledková listina'!$L:$L,0),15))</f>
        <v/>
      </c>
      <c r="AA41" s="157" t="str">
        <f ca="1">IF(ISNA(MATCH($A41,'4k - Výsledková listina'!$L:$L,0)),"",INDEX('4k - Výsledková listina'!$B:$T,MATCH($A41,'4k - Výsledková listina'!$L:$L,0),16))</f>
        <v/>
      </c>
      <c r="AB41" s="157" t="str">
        <f ca="1">IF(OR(Z41="",ISBLANK(Z41)),"",INDEX(body!$A:$C,AA41+1,2))</f>
        <v/>
      </c>
      <c r="AC41" s="157">
        <f t="shared" ca="1" si="6"/>
        <v>0</v>
      </c>
      <c r="AD41" s="157">
        <f t="shared" ca="1" si="7"/>
        <v>0</v>
      </c>
      <c r="AE41" s="157">
        <f t="shared" ca="1" si="8"/>
        <v>0</v>
      </c>
      <c r="AF41" s="157">
        <f t="shared" ca="1" si="9"/>
        <v>0</v>
      </c>
      <c r="AG41" s="159">
        <f t="shared" si="10"/>
        <v>38</v>
      </c>
      <c r="AH41" s="152">
        <f t="shared" si="11"/>
        <v>0</v>
      </c>
    </row>
    <row r="42" spans="1:34" ht="25.5" customHeight="1" x14ac:dyDescent="0.2">
      <c r="A42" s="161" t="str">
        <f>IF(Soupisky!H41&lt;&gt;"", Soupisky!H41, "")</f>
        <v/>
      </c>
      <c r="B42" s="162" t="str">
        <f>IF(Soupisky!I41&lt;&gt;"", Soupisky!I41, "")</f>
        <v/>
      </c>
      <c r="C42" s="155" t="str">
        <f>IF(Soupisky!J41&lt;&gt;"", Soupisky!J41, "")</f>
        <v/>
      </c>
      <c r="D42" s="163" t="str">
        <f>IF(AND(A42&lt;&gt;"", Soupisky!E41 &lt;&gt; ""), Soupisky!E41, "")</f>
        <v/>
      </c>
      <c r="E42" s="157" t="str">
        <f>IF(ISNA(MATCH($A42,'1k - Výsledková listina'!$C:$C,0)),"",INDEX('1k - Výsledková listina'!$B:$T,MATCH($A42,'1k - Výsledková listina'!$C:$C,0),6))</f>
        <v/>
      </c>
      <c r="F42" s="157" t="str">
        <f>IF(ISNA(MATCH($A42,'1k - Výsledková listina'!$C:$C,0)),"",INDEX('1k - Výsledková listina'!$B:$T,MATCH($A42,'1k - Výsledková listina'!$C:$C,0),7))</f>
        <v/>
      </c>
      <c r="G42" s="157" t="str">
        <f>IF(OR(E42="",ISBLANK(E42)),"",INDEX(body!$A:$C,F42+1,2))</f>
        <v/>
      </c>
      <c r="H42" s="157" t="str">
        <f>IF(ISNA(MATCH($A42,'1k - Výsledková listina'!$L:$L,0)),"",INDEX('1k - Výsledková listina'!$B:$T,MATCH($A42,'1k - Výsledková listina'!$L:$L,0),15))</f>
        <v/>
      </c>
      <c r="I42" s="157" t="str">
        <f>IF(ISNA(MATCH($A42,'1k - Výsledková listina'!$L:$L,0)),"",INDEX('1k - Výsledková listina'!$B:$T,MATCH($A42,'1k - Výsledková listina'!$L:$L,0),16))</f>
        <v/>
      </c>
      <c r="J42" s="157" t="str">
        <f>IF(OR(H42="",ISBLANK(H42)),"",INDEX(body!$A:$C,I42+1,2))</f>
        <v/>
      </c>
      <c r="K42" s="157" t="str">
        <f>IF(ISNA(MATCH($A42,'2k - Výsledková listina'!$C:$C,0)),"",INDEX('2k - Výsledková listina'!$B:$T,MATCH($A42,'2k - Výsledková listina'!$C:$C,0),6))</f>
        <v/>
      </c>
      <c r="L42" s="157" t="str">
        <f>IF(ISNA(MATCH($A42,'2k - Výsledková listina'!$C:$C,0)),"",INDEX('2k - Výsledková listina'!$B:$T,MATCH($A42,'2k - Výsledková listina'!$C:$C,0),7))</f>
        <v/>
      </c>
      <c r="M42" s="157" t="str">
        <f>IF(OR(K42="",ISBLANK(K42)),"",INDEX(body!$A:$C,L42+1,2))</f>
        <v/>
      </c>
      <c r="N42" s="157" t="str">
        <f>IF(ISNA(MATCH($A42,'2k - Výsledková listina'!$L:$L,0)),"",INDEX('2k - Výsledková listina'!$B:$T,MATCH($A42,'2k - Výsledková listina'!$L:$L,0),15))</f>
        <v/>
      </c>
      <c r="O42" s="157" t="str">
        <f>IF(ISNA(MATCH($A42,'2k - Výsledková listina'!$L:$L,0)),"",INDEX('2k - Výsledková listina'!$B:$T,MATCH($A42,'2k - Výsledková listina'!$L:$L,0),16))</f>
        <v/>
      </c>
      <c r="P42" s="157" t="str">
        <f>IF(OR(N42="",ISBLANK(N42)),"",INDEX(body!$A:$C,O42+1,2))</f>
        <v/>
      </c>
      <c r="Q42" s="157" t="str">
        <f>IF(ISNA(MATCH($A42,'3k - Výsledková listina'!$C:$C,0)),"",INDEX('3k - Výsledková listina'!$B:$T,MATCH($A42,'3k - Výsledková listina'!$C:$C,0),6))</f>
        <v/>
      </c>
      <c r="R42" s="157" t="str">
        <f>IF(ISNA(MATCH($A42,'3k - Výsledková listina'!$C:$C,0)),"",INDEX('3k - Výsledková listina'!$B:$T,MATCH($A42,'3k - Výsledková listina'!$C:$C,0),7))</f>
        <v/>
      </c>
      <c r="S42" s="157" t="str">
        <f>IF(OR(Q42="",ISBLANK(Q42)),"",INDEX(body!$A:$C,R42+1,2))</f>
        <v/>
      </c>
      <c r="T42" s="157" t="str">
        <f>IF(ISNA(MATCH($A42,'3k - Výsledková listina'!$L:$L,0)),"",INDEX('3k - Výsledková listina'!$B:$T,MATCH($A42,'3k - Výsledková listina'!$L:$L,0),15))</f>
        <v/>
      </c>
      <c r="U42" s="157" t="str">
        <f>IF(ISNA(MATCH($A42,'3k - Výsledková listina'!$L:$L,0)),"",INDEX('3k - Výsledková listina'!$B:$T,MATCH($A42,'3k - Výsledková listina'!$L:$L,0),16))</f>
        <v/>
      </c>
      <c r="V42" s="157" t="str">
        <f>IF(OR(T42="",ISBLANK(T42)),"",INDEX(body!$A:$C,U42+1,2))</f>
        <v/>
      </c>
      <c r="W42" s="157" t="str">
        <f ca="1">IF(ISNA(MATCH($A42,'4k - Výsledková listina'!$C:$C,0)),"",INDEX('4k - Výsledková listina'!$B:$T,MATCH($A42,'4k - Výsledková listina'!$C:$C,0),6))</f>
        <v/>
      </c>
      <c r="X42" s="157" t="str">
        <f ca="1">IF(ISNA(MATCH($A42,'4k - Výsledková listina'!$C:$C,0)),"",INDEX('4k - Výsledková listina'!$B:$T,MATCH($A42,'4k - Výsledková listina'!$C:$C,0),7))</f>
        <v/>
      </c>
      <c r="Y42" s="157" t="str">
        <f ca="1">IF(OR(W42="",ISBLANK(W42)),"",INDEX(body!$A:$C,X42+1,2))</f>
        <v/>
      </c>
      <c r="Z42" s="157" t="str">
        <f ca="1">IF(ISNA(MATCH($A42,'4k - Výsledková listina'!$L:$L,0)),"",INDEX('4k - Výsledková listina'!$B:$T,MATCH($A42,'4k - Výsledková listina'!$L:$L,0),15))</f>
        <v/>
      </c>
      <c r="AA42" s="157" t="str">
        <f ca="1">IF(ISNA(MATCH($A42,'4k - Výsledková listina'!$L:$L,0)),"",INDEX('4k - Výsledková listina'!$B:$T,MATCH($A42,'4k - Výsledková listina'!$L:$L,0),16))</f>
        <v/>
      </c>
      <c r="AB42" s="157" t="str">
        <f ca="1">IF(OR(Z42="",ISBLANK(Z42)),"",INDEX(body!$A:$C,AA42+1,2))</f>
        <v/>
      </c>
      <c r="AC42" s="157">
        <f t="shared" ca="1" si="6"/>
        <v>0</v>
      </c>
      <c r="AD42" s="157">
        <f t="shared" ca="1" si="7"/>
        <v>0</v>
      </c>
      <c r="AE42" s="157">
        <f t="shared" ca="1" si="8"/>
        <v>0</v>
      </c>
      <c r="AF42" s="157">
        <f t="shared" ca="1" si="9"/>
        <v>0</v>
      </c>
      <c r="AG42" s="159">
        <f t="shared" si="10"/>
        <v>39</v>
      </c>
      <c r="AH42" s="152">
        <f t="shared" si="11"/>
        <v>0</v>
      </c>
    </row>
    <row r="43" spans="1:34" ht="25.5" customHeight="1" x14ac:dyDescent="0.2">
      <c r="A43" s="161">
        <f>IF(Soupisky!H42&lt;&gt;"", Soupisky!H42, "")</f>
        <v>3434</v>
      </c>
      <c r="B43" s="162" t="str">
        <f>IF(Soupisky!I42&lt;&gt;"", Soupisky!I42, "")</f>
        <v>Pokorný Roman ml.</v>
      </c>
      <c r="C43" s="155" t="str">
        <f>IF(Soupisky!J42&lt;&gt;"", Soupisky!J42, "")</f>
        <v>M</v>
      </c>
      <c r="D43" s="163" t="str">
        <f>IF(AND(A43&lt;&gt;"", Soupisky!E42 &lt;&gt; ""), Soupisky!E42, "")</f>
        <v>MO ČRS NOVÉ STRAŠECÍ - MAVER</v>
      </c>
      <c r="E43" s="157">
        <f>IF(ISNA(MATCH($A43,'1k - Výsledková listina'!$C:$C,0)),"",INDEX('1k - Výsledková listina'!$B:$T,MATCH($A43,'1k - Výsledková listina'!$C:$C,0),6))</f>
        <v>14810</v>
      </c>
      <c r="F43" s="157">
        <f>IF(ISNA(MATCH($A43,'1k - Výsledková listina'!$C:$C,0)),"",INDEX('1k - Výsledková listina'!$B:$T,MATCH($A43,'1k - Výsledková listina'!$C:$C,0),7))</f>
        <v>1</v>
      </c>
      <c r="G43" s="157">
        <f>IF(OR(E43="",ISBLANK(E43)),"",INDEX(body!$A:$C,F43+1,2))</f>
        <v>36</v>
      </c>
      <c r="H43" s="157">
        <f>IF(ISNA(MATCH($A43,'1k - Výsledková listina'!$L:$L,0)),"",INDEX('1k - Výsledková listina'!$B:$T,MATCH($A43,'1k - Výsledková listina'!$L:$L,0),15))</f>
        <v>16590</v>
      </c>
      <c r="I43" s="157">
        <f>IF(ISNA(MATCH($A43,'1k - Výsledková listina'!$L:$L,0)),"",INDEX('1k - Výsledková listina'!$B:$T,MATCH($A43,'1k - Výsledková listina'!$L:$L,0),16))</f>
        <v>1</v>
      </c>
      <c r="J43" s="157">
        <f>IF(OR(H43="",ISBLANK(H43)),"",INDEX(body!$A:$C,I43+1,2))</f>
        <v>36</v>
      </c>
      <c r="K43" s="157" t="str">
        <f>IF(ISNA(MATCH($A43,'2k - Výsledková listina'!$C:$C,0)),"",INDEX('2k - Výsledková listina'!$B:$T,MATCH($A43,'2k - Výsledková listina'!$C:$C,0),6))</f>
        <v/>
      </c>
      <c r="L43" s="157" t="str">
        <f>IF(ISNA(MATCH($A43,'2k - Výsledková listina'!$C:$C,0)),"",INDEX('2k - Výsledková listina'!$B:$T,MATCH($A43,'2k - Výsledková listina'!$C:$C,0),7))</f>
        <v/>
      </c>
      <c r="M43" s="157" t="str">
        <f>IF(OR(K43="",ISBLANK(K43)),"",INDEX(body!$A:$C,L43+1,2))</f>
        <v/>
      </c>
      <c r="N43" s="157" t="str">
        <f>IF(ISNA(MATCH($A43,'2k - Výsledková listina'!$L:$L,0)),"",INDEX('2k - Výsledková listina'!$B:$T,MATCH($A43,'2k - Výsledková listina'!$L:$L,0),15))</f>
        <v/>
      </c>
      <c r="O43" s="157" t="str">
        <f>IF(ISNA(MATCH($A43,'2k - Výsledková listina'!$L:$L,0)),"",INDEX('2k - Výsledková listina'!$B:$T,MATCH($A43,'2k - Výsledková listina'!$L:$L,0),16))</f>
        <v/>
      </c>
      <c r="P43" s="157" t="str">
        <f>IF(OR(N43="",ISBLANK(N43)),"",INDEX(body!$A:$C,O43+1,2))</f>
        <v/>
      </c>
      <c r="Q43" s="157" t="str">
        <f>IF(ISNA(MATCH($A43,'3k - Výsledková listina'!$C:$C,0)),"",INDEX('3k - Výsledková listina'!$B:$T,MATCH($A43,'3k - Výsledková listina'!$C:$C,0),6))</f>
        <v/>
      </c>
      <c r="R43" s="157" t="str">
        <f>IF(ISNA(MATCH($A43,'3k - Výsledková listina'!$C:$C,0)),"",INDEX('3k - Výsledková listina'!$B:$T,MATCH($A43,'3k - Výsledková listina'!$C:$C,0),7))</f>
        <v/>
      </c>
      <c r="S43" s="157" t="str">
        <f>IF(OR(Q43="",ISBLANK(Q43)),"",INDEX(body!$A:$C,R43+1,2))</f>
        <v/>
      </c>
      <c r="T43" s="157" t="str">
        <f>IF(ISNA(MATCH($A43,'3k - Výsledková listina'!$L:$L,0)),"",INDEX('3k - Výsledková listina'!$B:$T,MATCH($A43,'3k - Výsledková listina'!$L:$L,0),15))</f>
        <v/>
      </c>
      <c r="U43" s="157" t="str">
        <f>IF(ISNA(MATCH($A43,'3k - Výsledková listina'!$L:$L,0)),"",INDEX('3k - Výsledková listina'!$B:$T,MATCH($A43,'3k - Výsledková listina'!$L:$L,0),16))</f>
        <v/>
      </c>
      <c r="V43" s="157" t="str">
        <f>IF(OR(T43="",ISBLANK(T43)),"",INDEX(body!$A:$C,U43+1,2))</f>
        <v/>
      </c>
      <c r="W43" s="157" t="str">
        <f ca="1">IF(ISNA(MATCH($A43,'4k - Výsledková listina'!$C:$C,0)),"",INDEX('4k - Výsledková listina'!$B:$T,MATCH($A43,'4k - Výsledková listina'!$C:$C,0),6))</f>
        <v/>
      </c>
      <c r="X43" s="157" t="str">
        <f ca="1">IF(ISNA(MATCH($A43,'4k - Výsledková listina'!$C:$C,0)),"",INDEX('4k - Výsledková listina'!$B:$T,MATCH($A43,'4k - Výsledková listina'!$C:$C,0),7))</f>
        <v/>
      </c>
      <c r="Y43" s="157" t="str">
        <f ca="1">IF(OR(W43="",ISBLANK(W43)),"",INDEX(body!$A:$C,X43+1,2))</f>
        <v/>
      </c>
      <c r="Z43" s="157" t="str">
        <f ca="1">IF(ISNA(MATCH($A43,'4k - Výsledková listina'!$L:$L,0)),"",INDEX('4k - Výsledková listina'!$B:$T,MATCH($A43,'4k - Výsledková listina'!$L:$L,0),15))</f>
        <v/>
      </c>
      <c r="AA43" s="157" t="str">
        <f ca="1">IF(ISNA(MATCH($A43,'4k - Výsledková listina'!$L:$L,0)),"",INDEX('4k - Výsledková listina'!$B:$T,MATCH($A43,'4k - Výsledková listina'!$L:$L,0),16))</f>
        <v/>
      </c>
      <c r="AB43" s="157" t="str">
        <f ca="1">IF(OR(Z43="",ISBLANK(Z43)),"",INDEX(body!$A:$C,AA43+1,2))</f>
        <v/>
      </c>
      <c r="AC43" s="157">
        <f t="shared" ca="1" si="6"/>
        <v>31400</v>
      </c>
      <c r="AD43" s="157">
        <f t="shared" ca="1" si="7"/>
        <v>2</v>
      </c>
      <c r="AE43" s="157">
        <f t="shared" ca="1" si="8"/>
        <v>72</v>
      </c>
      <c r="AF43" s="157">
        <f t="shared" ca="1" si="9"/>
        <v>2</v>
      </c>
      <c r="AG43" s="159">
        <f t="shared" si="10"/>
        <v>40</v>
      </c>
      <c r="AH43" s="152">
        <f t="shared" si="11"/>
        <v>1</v>
      </c>
    </row>
    <row r="44" spans="1:34" ht="25.5" customHeight="1" x14ac:dyDescent="0.2">
      <c r="A44" s="161">
        <f>IF(Soupisky!H43&lt;&gt;"", Soupisky!H43, "")</f>
        <v>55</v>
      </c>
      <c r="B44" s="162" t="str">
        <f>IF(Soupisky!I43&lt;&gt;"", Soupisky!I43, "")</f>
        <v>Syrovátka Pavel</v>
      </c>
      <c r="C44" s="155" t="str">
        <f>IF(Soupisky!J43&lt;&gt;"", Soupisky!J43, "")</f>
        <v>M</v>
      </c>
      <c r="D44" s="163" t="str">
        <f>IF(AND(A44&lt;&gt;"", Soupisky!E43 &lt;&gt; ""), Soupisky!E43, "")</f>
        <v>MO ČRS NOVÉ STRAŠECÍ - MAVER</v>
      </c>
      <c r="E44" s="157">
        <f>IF(ISNA(MATCH($A44,'1k - Výsledková listina'!$C:$C,0)),"",INDEX('1k - Výsledková listina'!$B:$T,MATCH($A44,'1k - Výsledková listina'!$C:$C,0),6))</f>
        <v>10960</v>
      </c>
      <c r="F44" s="157">
        <f>IF(ISNA(MATCH($A44,'1k - Výsledková listina'!$C:$C,0)),"",INDEX('1k - Výsledková listina'!$B:$T,MATCH($A44,'1k - Výsledková listina'!$C:$C,0),7))</f>
        <v>7</v>
      </c>
      <c r="G44" s="157">
        <f>IF(OR(E44="",ISBLANK(E44)),"",INDEX(body!$A:$C,F44+1,2))</f>
        <v>22</v>
      </c>
      <c r="H44" s="157">
        <f>IF(ISNA(MATCH($A44,'1k - Výsledková listina'!$L:$L,0)),"",INDEX('1k - Výsledková listina'!$B:$T,MATCH($A44,'1k - Výsledková listina'!$L:$L,0),15))</f>
        <v>4630</v>
      </c>
      <c r="I44" s="157">
        <f>IF(ISNA(MATCH($A44,'1k - Výsledková listina'!$L:$L,0)),"",INDEX('1k - Výsledková listina'!$B:$T,MATCH($A44,'1k - Výsledková listina'!$L:$L,0),16))</f>
        <v>2</v>
      </c>
      <c r="J44" s="157">
        <f>IF(OR(H44="",ISBLANK(H44)),"",INDEX(body!$A:$C,I44+1,2))</f>
        <v>33</v>
      </c>
      <c r="K44" s="157" t="str">
        <f>IF(ISNA(MATCH($A44,'2k - Výsledková listina'!$C:$C,0)),"",INDEX('2k - Výsledková listina'!$B:$T,MATCH($A44,'2k - Výsledková listina'!$C:$C,0),6))</f>
        <v/>
      </c>
      <c r="L44" s="157" t="str">
        <f>IF(ISNA(MATCH($A44,'2k - Výsledková listina'!$C:$C,0)),"",INDEX('2k - Výsledková listina'!$B:$T,MATCH($A44,'2k - Výsledková listina'!$C:$C,0),7))</f>
        <v/>
      </c>
      <c r="M44" s="157" t="str">
        <f>IF(OR(K44="",ISBLANK(K44)),"",INDEX(body!$A:$C,L44+1,2))</f>
        <v/>
      </c>
      <c r="N44" s="157" t="str">
        <f>IF(ISNA(MATCH($A44,'2k - Výsledková listina'!$L:$L,0)),"",INDEX('2k - Výsledková listina'!$B:$T,MATCH($A44,'2k - Výsledková listina'!$L:$L,0),15))</f>
        <v/>
      </c>
      <c r="O44" s="157" t="str">
        <f>IF(ISNA(MATCH($A44,'2k - Výsledková listina'!$L:$L,0)),"",INDEX('2k - Výsledková listina'!$B:$T,MATCH($A44,'2k - Výsledková listina'!$L:$L,0),16))</f>
        <v/>
      </c>
      <c r="P44" s="157" t="str">
        <f>IF(OR(N44="",ISBLANK(N44)),"",INDEX(body!$A:$C,O44+1,2))</f>
        <v/>
      </c>
      <c r="Q44" s="157" t="str">
        <f>IF(ISNA(MATCH($A44,'3k - Výsledková listina'!$C:$C,0)),"",INDEX('3k - Výsledková listina'!$B:$T,MATCH($A44,'3k - Výsledková listina'!$C:$C,0),6))</f>
        <v/>
      </c>
      <c r="R44" s="157" t="str">
        <f>IF(ISNA(MATCH($A44,'3k - Výsledková listina'!$C:$C,0)),"",INDEX('3k - Výsledková listina'!$B:$T,MATCH($A44,'3k - Výsledková listina'!$C:$C,0),7))</f>
        <v/>
      </c>
      <c r="S44" s="157" t="str">
        <f>IF(OR(Q44="",ISBLANK(Q44)),"",INDEX(body!$A:$C,R44+1,2))</f>
        <v/>
      </c>
      <c r="T44" s="157" t="str">
        <f>IF(ISNA(MATCH($A44,'3k - Výsledková listina'!$L:$L,0)),"",INDEX('3k - Výsledková listina'!$B:$T,MATCH($A44,'3k - Výsledková listina'!$L:$L,0),15))</f>
        <v/>
      </c>
      <c r="U44" s="157" t="str">
        <f>IF(ISNA(MATCH($A44,'3k - Výsledková listina'!$L:$L,0)),"",INDEX('3k - Výsledková listina'!$B:$T,MATCH($A44,'3k - Výsledková listina'!$L:$L,0),16))</f>
        <v/>
      </c>
      <c r="V44" s="157" t="str">
        <f>IF(OR(T44="",ISBLANK(T44)),"",INDEX(body!$A:$C,U44+1,2))</f>
        <v/>
      </c>
      <c r="W44" s="157" t="str">
        <f ca="1">IF(ISNA(MATCH($A44,'4k - Výsledková listina'!$C:$C,0)),"",INDEX('4k - Výsledková listina'!$B:$T,MATCH($A44,'4k - Výsledková listina'!$C:$C,0),6))</f>
        <v/>
      </c>
      <c r="X44" s="157" t="str">
        <f ca="1">IF(ISNA(MATCH($A44,'4k - Výsledková listina'!$C:$C,0)),"",INDEX('4k - Výsledková listina'!$B:$T,MATCH($A44,'4k - Výsledková listina'!$C:$C,0),7))</f>
        <v/>
      </c>
      <c r="Y44" s="157" t="str">
        <f ca="1">IF(OR(W44="",ISBLANK(W44)),"",INDEX(body!$A:$C,X44+1,2))</f>
        <v/>
      </c>
      <c r="Z44" s="157" t="str">
        <f ca="1">IF(ISNA(MATCH($A44,'4k - Výsledková listina'!$L:$L,0)),"",INDEX('4k - Výsledková listina'!$B:$T,MATCH($A44,'4k - Výsledková listina'!$L:$L,0),15))</f>
        <v/>
      </c>
      <c r="AA44" s="157" t="str">
        <f ca="1">IF(ISNA(MATCH($A44,'4k - Výsledková listina'!$L:$L,0)),"",INDEX('4k - Výsledková listina'!$B:$T,MATCH($A44,'4k - Výsledková listina'!$L:$L,0),16))</f>
        <v/>
      </c>
      <c r="AB44" s="157" t="str">
        <f ca="1">IF(OR(Z44="",ISBLANK(Z44)),"",INDEX(body!$A:$C,AA44+1,2))</f>
        <v/>
      </c>
      <c r="AC44" s="157">
        <f t="shared" ca="1" si="6"/>
        <v>15590</v>
      </c>
      <c r="AD44" s="157">
        <f t="shared" ca="1" si="7"/>
        <v>9</v>
      </c>
      <c r="AE44" s="157">
        <f t="shared" ca="1" si="8"/>
        <v>55</v>
      </c>
      <c r="AF44" s="157">
        <f t="shared" ca="1" si="9"/>
        <v>2</v>
      </c>
      <c r="AG44" s="159">
        <f t="shared" si="10"/>
        <v>41</v>
      </c>
      <c r="AH44" s="152">
        <f t="shared" si="11"/>
        <v>1</v>
      </c>
    </row>
    <row r="45" spans="1:34" ht="25.5" customHeight="1" x14ac:dyDescent="0.2">
      <c r="A45" s="161">
        <f>IF(Soupisky!H44&lt;&gt;"", Soupisky!H44, "")</f>
        <v>1803</v>
      </c>
      <c r="B45" s="162" t="str">
        <f>IF(Soupisky!I44&lt;&gt;"", Soupisky!I44, "")</f>
        <v>Bačinová Barbora</v>
      </c>
      <c r="C45" s="155" t="str">
        <f>IF(Soupisky!J44&lt;&gt;"", Soupisky!J44, "")</f>
        <v>U25Ž</v>
      </c>
      <c r="D45" s="163" t="str">
        <f>IF(AND(A45&lt;&gt;"", Soupisky!E44 &lt;&gt; ""), Soupisky!E44, "")</f>
        <v>MO ČRS NOVÉ STRAŠECÍ - MAVER</v>
      </c>
      <c r="E45" s="157">
        <f>IF(ISNA(MATCH($A45,'1k - Výsledková listina'!$C:$C,0)),"",INDEX('1k - Výsledková listina'!$B:$T,MATCH($A45,'1k - Výsledková listina'!$C:$C,0),6))</f>
        <v>6400</v>
      </c>
      <c r="F45" s="157">
        <f>IF(ISNA(MATCH($A45,'1k - Výsledková listina'!$C:$C,0)),"",INDEX('1k - Výsledková listina'!$B:$T,MATCH($A45,'1k - Výsledková listina'!$C:$C,0),7))</f>
        <v>11</v>
      </c>
      <c r="G45" s="157">
        <f>IF(OR(E45="",ISBLANK(E45)),"",INDEX(body!$A:$C,F45+1,2))</f>
        <v>10</v>
      </c>
      <c r="H45" s="157">
        <f>IF(ISNA(MATCH($A45,'1k - Výsledková listina'!$L:$L,0)),"",INDEX('1k - Výsledková listina'!$B:$T,MATCH($A45,'1k - Výsledková listina'!$L:$L,0),15))</f>
        <v>3850</v>
      </c>
      <c r="I45" s="157">
        <f>IF(ISNA(MATCH($A45,'1k - Výsledková listina'!$L:$L,0)),"",INDEX('1k - Výsledková listina'!$B:$T,MATCH($A45,'1k - Výsledková listina'!$L:$L,0),16))</f>
        <v>4</v>
      </c>
      <c r="J45" s="157">
        <f>IF(OR(H45="",ISBLANK(H45)),"",INDEX(body!$A:$C,I45+1,2))</f>
        <v>29</v>
      </c>
      <c r="K45" s="157" t="str">
        <f>IF(ISNA(MATCH($A45,'2k - Výsledková listina'!$C:$C,0)),"",INDEX('2k - Výsledková listina'!$B:$T,MATCH($A45,'2k - Výsledková listina'!$C:$C,0),6))</f>
        <v/>
      </c>
      <c r="L45" s="157" t="str">
        <f>IF(ISNA(MATCH($A45,'2k - Výsledková listina'!$C:$C,0)),"",INDEX('2k - Výsledková listina'!$B:$T,MATCH($A45,'2k - Výsledková listina'!$C:$C,0),7))</f>
        <v/>
      </c>
      <c r="M45" s="157" t="str">
        <f>IF(OR(K45="",ISBLANK(K45)),"",INDEX(body!$A:$C,L45+1,2))</f>
        <v/>
      </c>
      <c r="N45" s="157" t="str">
        <f>IF(ISNA(MATCH($A45,'2k - Výsledková listina'!$L:$L,0)),"",INDEX('2k - Výsledková listina'!$B:$T,MATCH($A45,'2k - Výsledková listina'!$L:$L,0),15))</f>
        <v/>
      </c>
      <c r="O45" s="157" t="str">
        <f>IF(ISNA(MATCH($A45,'2k - Výsledková listina'!$L:$L,0)),"",INDEX('2k - Výsledková listina'!$B:$T,MATCH($A45,'2k - Výsledková listina'!$L:$L,0),16))</f>
        <v/>
      </c>
      <c r="P45" s="157" t="str">
        <f>IF(OR(N45="",ISBLANK(N45)),"",INDEX(body!$A:$C,O45+1,2))</f>
        <v/>
      </c>
      <c r="Q45" s="157" t="str">
        <f>IF(ISNA(MATCH($A45,'3k - Výsledková listina'!$C:$C,0)),"",INDEX('3k - Výsledková listina'!$B:$T,MATCH($A45,'3k - Výsledková listina'!$C:$C,0),6))</f>
        <v/>
      </c>
      <c r="R45" s="157" t="str">
        <f>IF(ISNA(MATCH($A45,'3k - Výsledková listina'!$C:$C,0)),"",INDEX('3k - Výsledková listina'!$B:$T,MATCH($A45,'3k - Výsledková listina'!$C:$C,0),7))</f>
        <v/>
      </c>
      <c r="S45" s="157" t="str">
        <f>IF(OR(Q45="",ISBLANK(Q45)),"",INDEX(body!$A:$C,R45+1,2))</f>
        <v/>
      </c>
      <c r="T45" s="157" t="str">
        <f>IF(ISNA(MATCH($A45,'3k - Výsledková listina'!$L:$L,0)),"",INDEX('3k - Výsledková listina'!$B:$T,MATCH($A45,'3k - Výsledková listina'!$L:$L,0),15))</f>
        <v/>
      </c>
      <c r="U45" s="157" t="str">
        <f>IF(ISNA(MATCH($A45,'3k - Výsledková listina'!$L:$L,0)),"",INDEX('3k - Výsledková listina'!$B:$T,MATCH($A45,'3k - Výsledková listina'!$L:$L,0),16))</f>
        <v/>
      </c>
      <c r="V45" s="157" t="str">
        <f>IF(OR(T45="",ISBLANK(T45)),"",INDEX(body!$A:$C,U45+1,2))</f>
        <v/>
      </c>
      <c r="W45" s="157" t="str">
        <f ca="1">IF(ISNA(MATCH($A45,'4k - Výsledková listina'!$C:$C,0)),"",INDEX('4k - Výsledková listina'!$B:$T,MATCH($A45,'4k - Výsledková listina'!$C:$C,0),6))</f>
        <v/>
      </c>
      <c r="X45" s="157" t="str">
        <f ca="1">IF(ISNA(MATCH($A45,'4k - Výsledková listina'!$C:$C,0)),"",INDEX('4k - Výsledková listina'!$B:$T,MATCH($A45,'4k - Výsledková listina'!$C:$C,0),7))</f>
        <v/>
      </c>
      <c r="Y45" s="157" t="str">
        <f ca="1">IF(OR(W45="",ISBLANK(W45)),"",INDEX(body!$A:$C,X45+1,2))</f>
        <v/>
      </c>
      <c r="Z45" s="157" t="str">
        <f ca="1">IF(ISNA(MATCH($A45,'4k - Výsledková listina'!$L:$L,0)),"",INDEX('4k - Výsledková listina'!$B:$T,MATCH($A45,'4k - Výsledková listina'!$L:$L,0),15))</f>
        <v/>
      </c>
      <c r="AA45" s="157" t="str">
        <f ca="1">IF(ISNA(MATCH($A45,'4k - Výsledková listina'!$L:$L,0)),"",INDEX('4k - Výsledková listina'!$B:$T,MATCH($A45,'4k - Výsledková listina'!$L:$L,0),16))</f>
        <v/>
      </c>
      <c r="AB45" s="157" t="str">
        <f ca="1">IF(OR(Z45="",ISBLANK(Z45)),"",INDEX(body!$A:$C,AA45+1,2))</f>
        <v/>
      </c>
      <c r="AC45" s="157">
        <f t="shared" ca="1" si="6"/>
        <v>10250</v>
      </c>
      <c r="AD45" s="157">
        <f t="shared" ca="1" si="7"/>
        <v>15</v>
      </c>
      <c r="AE45" s="157">
        <f t="shared" ca="1" si="8"/>
        <v>39</v>
      </c>
      <c r="AF45" s="157">
        <f t="shared" ca="1" si="9"/>
        <v>2</v>
      </c>
      <c r="AG45" s="159">
        <f t="shared" si="10"/>
        <v>42</v>
      </c>
      <c r="AH45" s="152">
        <f t="shared" si="11"/>
        <v>1</v>
      </c>
    </row>
    <row r="46" spans="1:34" ht="25.5" customHeight="1" x14ac:dyDescent="0.2">
      <c r="A46" s="161">
        <f>IF(Soupisky!H45&lt;&gt;"", Soupisky!H45, "")</f>
        <v>2216</v>
      </c>
      <c r="B46" s="162" t="str">
        <f>IF(Soupisky!I45&lt;&gt;"", Soupisky!I45, "")</f>
        <v>Pokorný Ondřej</v>
      </c>
      <c r="C46" s="155" t="str">
        <f>IF(Soupisky!J45&lt;&gt;"", Soupisky!J45, "")</f>
        <v>U25</v>
      </c>
      <c r="D46" s="163" t="str">
        <f>IF(AND(A46&lt;&gt;"", Soupisky!E45 &lt;&gt; ""), Soupisky!E45, "")</f>
        <v>MO ČRS NOVÉ STRAŠECÍ - MAVER</v>
      </c>
      <c r="E46" s="157">
        <f>IF(ISNA(MATCH($A46,'1k - Výsledková listina'!$C:$C,0)),"",INDEX('1k - Výsledková listina'!$B:$T,MATCH($A46,'1k - Výsledková listina'!$C:$C,0),6))</f>
        <v>7140</v>
      </c>
      <c r="F46" s="157">
        <f>IF(ISNA(MATCH($A46,'1k - Výsledková listina'!$C:$C,0)),"",INDEX('1k - Výsledková listina'!$B:$T,MATCH($A46,'1k - Výsledková listina'!$C:$C,0),7))</f>
        <v>7</v>
      </c>
      <c r="G46" s="157">
        <f>IF(OR(E46="",ISBLANK(E46)),"",INDEX(body!$A:$C,F46+1,2))</f>
        <v>22</v>
      </c>
      <c r="H46" s="157">
        <f>IF(ISNA(MATCH($A46,'1k - Výsledková listina'!$L:$L,0)),"",INDEX('1k - Výsledková listina'!$B:$T,MATCH($A46,'1k - Výsledková listina'!$L:$L,0),15))</f>
        <v>4840</v>
      </c>
      <c r="I46" s="157">
        <f>IF(ISNA(MATCH($A46,'1k - Výsledková listina'!$L:$L,0)),"",INDEX('1k - Výsledková listina'!$B:$T,MATCH($A46,'1k - Výsledková listina'!$L:$L,0),16))</f>
        <v>5</v>
      </c>
      <c r="J46" s="157">
        <f>IF(OR(H46="",ISBLANK(H46)),"",INDEX(body!$A:$C,I46+1,2))</f>
        <v>27</v>
      </c>
      <c r="K46" s="157" t="str">
        <f>IF(ISNA(MATCH($A46,'2k - Výsledková listina'!$C:$C,0)),"",INDEX('2k - Výsledková listina'!$B:$T,MATCH($A46,'2k - Výsledková listina'!$C:$C,0),6))</f>
        <v/>
      </c>
      <c r="L46" s="157" t="str">
        <f>IF(ISNA(MATCH($A46,'2k - Výsledková listina'!$C:$C,0)),"",INDEX('2k - Výsledková listina'!$B:$T,MATCH($A46,'2k - Výsledková listina'!$C:$C,0),7))</f>
        <v/>
      </c>
      <c r="M46" s="157" t="str">
        <f>IF(OR(K46="",ISBLANK(K46)),"",INDEX(body!$A:$C,L46+1,2))</f>
        <v/>
      </c>
      <c r="N46" s="157" t="str">
        <f>IF(ISNA(MATCH($A46,'2k - Výsledková listina'!$L:$L,0)),"",INDEX('2k - Výsledková listina'!$B:$T,MATCH($A46,'2k - Výsledková listina'!$L:$L,0),15))</f>
        <v/>
      </c>
      <c r="O46" s="157" t="str">
        <f>IF(ISNA(MATCH($A46,'2k - Výsledková listina'!$L:$L,0)),"",INDEX('2k - Výsledková listina'!$B:$T,MATCH($A46,'2k - Výsledková listina'!$L:$L,0),16))</f>
        <v/>
      </c>
      <c r="P46" s="157" t="str">
        <f>IF(OR(N46="",ISBLANK(N46)),"",INDEX(body!$A:$C,O46+1,2))</f>
        <v/>
      </c>
      <c r="Q46" s="157" t="str">
        <f>IF(ISNA(MATCH($A46,'3k - Výsledková listina'!$C:$C,0)),"",INDEX('3k - Výsledková listina'!$B:$T,MATCH($A46,'3k - Výsledková listina'!$C:$C,0),6))</f>
        <v/>
      </c>
      <c r="R46" s="157" t="str">
        <f>IF(ISNA(MATCH($A46,'3k - Výsledková listina'!$C:$C,0)),"",INDEX('3k - Výsledková listina'!$B:$T,MATCH($A46,'3k - Výsledková listina'!$C:$C,0),7))</f>
        <v/>
      </c>
      <c r="S46" s="157" t="str">
        <f>IF(OR(Q46="",ISBLANK(Q46)),"",INDEX(body!$A:$C,R46+1,2))</f>
        <v/>
      </c>
      <c r="T46" s="157" t="str">
        <f>IF(ISNA(MATCH($A46,'3k - Výsledková listina'!$L:$L,0)),"",INDEX('3k - Výsledková listina'!$B:$T,MATCH($A46,'3k - Výsledková listina'!$L:$L,0),15))</f>
        <v/>
      </c>
      <c r="U46" s="157" t="str">
        <f>IF(ISNA(MATCH($A46,'3k - Výsledková listina'!$L:$L,0)),"",INDEX('3k - Výsledková listina'!$B:$T,MATCH($A46,'3k - Výsledková listina'!$L:$L,0),16))</f>
        <v/>
      </c>
      <c r="V46" s="157" t="str">
        <f>IF(OR(T46="",ISBLANK(T46)),"",INDEX(body!$A:$C,U46+1,2))</f>
        <v/>
      </c>
      <c r="W46" s="157" t="str">
        <f ca="1">IF(ISNA(MATCH($A46,'4k - Výsledková listina'!$C:$C,0)),"",INDEX('4k - Výsledková listina'!$B:$T,MATCH($A46,'4k - Výsledková listina'!$C:$C,0),6))</f>
        <v/>
      </c>
      <c r="X46" s="157" t="str">
        <f ca="1">IF(ISNA(MATCH($A46,'4k - Výsledková listina'!$C:$C,0)),"",INDEX('4k - Výsledková listina'!$B:$T,MATCH($A46,'4k - Výsledková listina'!$C:$C,0),7))</f>
        <v/>
      </c>
      <c r="Y46" s="157" t="str">
        <f ca="1">IF(OR(W46="",ISBLANK(W46)),"",INDEX(body!$A:$C,X46+1,2))</f>
        <v/>
      </c>
      <c r="Z46" s="157" t="str">
        <f ca="1">IF(ISNA(MATCH($A46,'4k - Výsledková listina'!$L:$L,0)),"",INDEX('4k - Výsledková listina'!$B:$T,MATCH($A46,'4k - Výsledková listina'!$L:$L,0),15))</f>
        <v/>
      </c>
      <c r="AA46" s="157" t="str">
        <f ca="1">IF(ISNA(MATCH($A46,'4k - Výsledková listina'!$L:$L,0)),"",INDEX('4k - Výsledková listina'!$B:$T,MATCH($A46,'4k - Výsledková listina'!$L:$L,0),16))</f>
        <v/>
      </c>
      <c r="AB46" s="157" t="str">
        <f ca="1">IF(OR(Z46="",ISBLANK(Z46)),"",INDEX(body!$A:$C,AA46+1,2))</f>
        <v/>
      </c>
      <c r="AC46" s="157">
        <f t="shared" ca="1" si="6"/>
        <v>11980</v>
      </c>
      <c r="AD46" s="157">
        <f t="shared" ca="1" si="7"/>
        <v>12</v>
      </c>
      <c r="AE46" s="157">
        <f t="shared" ca="1" si="8"/>
        <v>49</v>
      </c>
      <c r="AF46" s="157">
        <f t="shared" ca="1" si="9"/>
        <v>2</v>
      </c>
      <c r="AG46" s="159">
        <f t="shared" si="10"/>
        <v>43</v>
      </c>
      <c r="AH46" s="152">
        <f t="shared" si="11"/>
        <v>1</v>
      </c>
    </row>
    <row r="47" spans="1:34" ht="25.5" customHeight="1" x14ac:dyDescent="0.2">
      <c r="A47" s="161">
        <f>IF(Soupisky!H46&lt;&gt;"", Soupisky!H46, "")</f>
        <v>3597</v>
      </c>
      <c r="B47" s="162" t="str">
        <f>IF(Soupisky!I46&lt;&gt;"", Soupisky!I46, "")</f>
        <v>Svatek Šimon</v>
      </c>
      <c r="C47" s="155" t="str">
        <f>IF(Soupisky!J46&lt;&gt;"", Soupisky!J46, "")</f>
        <v>U20</v>
      </c>
      <c r="D47" s="163" t="str">
        <f>IF(AND(A47&lt;&gt;"", Soupisky!E46 &lt;&gt; ""), Soupisky!E46, "")</f>
        <v>MO ČRS NOVÉ STRAŠECÍ - MAVER</v>
      </c>
      <c r="E47" s="157" t="str">
        <f>IF(ISNA(MATCH($A47,'1k - Výsledková listina'!$C:$C,0)),"",INDEX('1k - Výsledková listina'!$B:$T,MATCH($A47,'1k - Výsledková listina'!$C:$C,0),6))</f>
        <v/>
      </c>
      <c r="F47" s="157" t="str">
        <f>IF(ISNA(MATCH($A47,'1k - Výsledková listina'!$C:$C,0)),"",INDEX('1k - Výsledková listina'!$B:$T,MATCH($A47,'1k - Výsledková listina'!$C:$C,0),7))</f>
        <v/>
      </c>
      <c r="G47" s="157" t="str">
        <f>IF(OR(E47="",ISBLANK(E47)),"",INDEX(body!$A:$C,F47+1,2))</f>
        <v/>
      </c>
      <c r="H47" s="157" t="str">
        <f>IF(ISNA(MATCH($A47,'1k - Výsledková listina'!$L:$L,0)),"",INDEX('1k - Výsledková listina'!$B:$T,MATCH($A47,'1k - Výsledková listina'!$L:$L,0),15))</f>
        <v/>
      </c>
      <c r="I47" s="157" t="str">
        <f>IF(ISNA(MATCH($A47,'1k - Výsledková listina'!$L:$L,0)),"",INDEX('1k - Výsledková listina'!$B:$T,MATCH($A47,'1k - Výsledková listina'!$L:$L,0),16))</f>
        <v/>
      </c>
      <c r="J47" s="157" t="str">
        <f>IF(OR(H47="",ISBLANK(H47)),"",INDEX(body!$A:$C,I47+1,2))</f>
        <v/>
      </c>
      <c r="K47" s="157" t="str">
        <f>IF(ISNA(MATCH($A47,'2k - Výsledková listina'!$C:$C,0)),"",INDEX('2k - Výsledková listina'!$B:$T,MATCH($A47,'2k - Výsledková listina'!$C:$C,0),6))</f>
        <v/>
      </c>
      <c r="L47" s="157" t="str">
        <f>IF(ISNA(MATCH($A47,'2k - Výsledková listina'!$C:$C,0)),"",INDEX('2k - Výsledková listina'!$B:$T,MATCH($A47,'2k - Výsledková listina'!$C:$C,0),7))</f>
        <v/>
      </c>
      <c r="M47" s="157" t="str">
        <f>IF(OR(K47="",ISBLANK(K47)),"",INDEX(body!$A:$C,L47+1,2))</f>
        <v/>
      </c>
      <c r="N47" s="157" t="str">
        <f>IF(ISNA(MATCH($A47,'2k - Výsledková listina'!$L:$L,0)),"",INDEX('2k - Výsledková listina'!$B:$T,MATCH($A47,'2k - Výsledková listina'!$L:$L,0),15))</f>
        <v/>
      </c>
      <c r="O47" s="157" t="str">
        <f>IF(ISNA(MATCH($A47,'2k - Výsledková listina'!$L:$L,0)),"",INDEX('2k - Výsledková listina'!$B:$T,MATCH($A47,'2k - Výsledková listina'!$L:$L,0),16))</f>
        <v/>
      </c>
      <c r="P47" s="157" t="str">
        <f>IF(OR(N47="",ISBLANK(N47)),"",INDEX(body!$A:$C,O47+1,2))</f>
        <v/>
      </c>
      <c r="Q47" s="157" t="str">
        <f>IF(ISNA(MATCH($A47,'3k - Výsledková listina'!$C:$C,0)),"",INDEX('3k - Výsledková listina'!$B:$T,MATCH($A47,'3k - Výsledková listina'!$C:$C,0),6))</f>
        <v/>
      </c>
      <c r="R47" s="157" t="str">
        <f>IF(ISNA(MATCH($A47,'3k - Výsledková listina'!$C:$C,0)),"",INDEX('3k - Výsledková listina'!$B:$T,MATCH($A47,'3k - Výsledková listina'!$C:$C,0),7))</f>
        <v/>
      </c>
      <c r="S47" s="157" t="str">
        <f>IF(OR(Q47="",ISBLANK(Q47)),"",INDEX(body!$A:$C,R47+1,2))</f>
        <v/>
      </c>
      <c r="T47" s="157" t="str">
        <f>IF(ISNA(MATCH($A47,'3k - Výsledková listina'!$L:$L,0)),"",INDEX('3k - Výsledková listina'!$B:$T,MATCH($A47,'3k - Výsledková listina'!$L:$L,0),15))</f>
        <v/>
      </c>
      <c r="U47" s="157" t="str">
        <f>IF(ISNA(MATCH($A47,'3k - Výsledková listina'!$L:$L,0)),"",INDEX('3k - Výsledková listina'!$B:$T,MATCH($A47,'3k - Výsledková listina'!$L:$L,0),16))</f>
        <v/>
      </c>
      <c r="V47" s="157" t="str">
        <f>IF(OR(T47="",ISBLANK(T47)),"",INDEX(body!$A:$C,U47+1,2))</f>
        <v/>
      </c>
      <c r="W47" s="157" t="str">
        <f ca="1">IF(ISNA(MATCH($A47,'4k - Výsledková listina'!$C:$C,0)),"",INDEX('4k - Výsledková listina'!$B:$T,MATCH($A47,'4k - Výsledková listina'!$C:$C,0),6))</f>
        <v/>
      </c>
      <c r="X47" s="157" t="str">
        <f ca="1">IF(ISNA(MATCH($A47,'4k - Výsledková listina'!$C:$C,0)),"",INDEX('4k - Výsledková listina'!$B:$T,MATCH($A47,'4k - Výsledková listina'!$C:$C,0),7))</f>
        <v/>
      </c>
      <c r="Y47" s="157" t="str">
        <f ca="1">IF(OR(W47="",ISBLANK(W47)),"",INDEX(body!$A:$C,X47+1,2))</f>
        <v/>
      </c>
      <c r="Z47" s="157" t="str">
        <f ca="1">IF(ISNA(MATCH($A47,'4k - Výsledková listina'!$L:$L,0)),"",INDEX('4k - Výsledková listina'!$B:$T,MATCH($A47,'4k - Výsledková listina'!$L:$L,0),15))</f>
        <v/>
      </c>
      <c r="AA47" s="157" t="str">
        <f ca="1">IF(ISNA(MATCH($A47,'4k - Výsledková listina'!$L:$L,0)),"",INDEX('4k - Výsledková listina'!$B:$T,MATCH($A47,'4k - Výsledková listina'!$L:$L,0),16))</f>
        <v/>
      </c>
      <c r="AB47" s="157" t="str">
        <f ca="1">IF(OR(Z47="",ISBLANK(Z47)),"",INDEX(body!$A:$C,AA47+1,2))</f>
        <v/>
      </c>
      <c r="AC47" s="157">
        <f t="shared" ca="1" si="6"/>
        <v>0</v>
      </c>
      <c r="AD47" s="157">
        <f t="shared" ca="1" si="7"/>
        <v>0</v>
      </c>
      <c r="AE47" s="157">
        <f t="shared" ca="1" si="8"/>
        <v>0</v>
      </c>
      <c r="AF47" s="157">
        <f t="shared" ca="1" si="9"/>
        <v>0</v>
      </c>
      <c r="AG47" s="159">
        <f t="shared" si="10"/>
        <v>44</v>
      </c>
      <c r="AH47" s="152">
        <f t="shared" si="11"/>
        <v>1</v>
      </c>
    </row>
    <row r="48" spans="1:34" ht="25.5" customHeight="1" x14ac:dyDescent="0.2">
      <c r="A48" s="161">
        <f>IF(Soupisky!H47&lt;&gt;"", Soupisky!H47, "")</f>
        <v>2552</v>
      </c>
      <c r="B48" s="162" t="str">
        <f>IF(Soupisky!I47&lt;&gt;"", Soupisky!I47, "")</f>
        <v>Toužimský Jakub</v>
      </c>
      <c r="C48" s="155" t="str">
        <f>IF(Soupisky!J47&lt;&gt;"", Soupisky!J47, "")</f>
        <v>U25</v>
      </c>
      <c r="D48" s="163" t="str">
        <f>IF(AND(A48&lt;&gt;"", Soupisky!E47 &lt;&gt; ""), Soupisky!E47, "")</f>
        <v>MO ČRS NOVÉ STRAŠECÍ - MAVER</v>
      </c>
      <c r="E48" s="157" t="str">
        <f>IF(ISNA(MATCH($A48,'1k - Výsledková listina'!$C:$C,0)),"",INDEX('1k - Výsledková listina'!$B:$T,MATCH($A48,'1k - Výsledková listina'!$C:$C,0),6))</f>
        <v/>
      </c>
      <c r="F48" s="157" t="str">
        <f>IF(ISNA(MATCH($A48,'1k - Výsledková listina'!$C:$C,0)),"",INDEX('1k - Výsledková listina'!$B:$T,MATCH($A48,'1k - Výsledková listina'!$C:$C,0),7))</f>
        <v/>
      </c>
      <c r="G48" s="157" t="str">
        <f>IF(OR(E48="",ISBLANK(E48)),"",INDEX(body!$A:$C,F48+1,2))</f>
        <v/>
      </c>
      <c r="H48" s="157" t="str">
        <f>IF(ISNA(MATCH($A48,'1k - Výsledková listina'!$L:$L,0)),"",INDEX('1k - Výsledková listina'!$B:$T,MATCH($A48,'1k - Výsledková listina'!$L:$L,0),15))</f>
        <v/>
      </c>
      <c r="I48" s="157" t="str">
        <f>IF(ISNA(MATCH($A48,'1k - Výsledková listina'!$L:$L,0)),"",INDEX('1k - Výsledková listina'!$B:$T,MATCH($A48,'1k - Výsledková listina'!$L:$L,0),16))</f>
        <v/>
      </c>
      <c r="J48" s="157" t="str">
        <f>IF(OR(H48="",ISBLANK(H48)),"",INDEX(body!$A:$C,I48+1,2))</f>
        <v/>
      </c>
      <c r="K48" s="157" t="str">
        <f>IF(ISNA(MATCH($A48,'2k - Výsledková listina'!$C:$C,0)),"",INDEX('2k - Výsledková listina'!$B:$T,MATCH($A48,'2k - Výsledková listina'!$C:$C,0),6))</f>
        <v/>
      </c>
      <c r="L48" s="157" t="str">
        <f>IF(ISNA(MATCH($A48,'2k - Výsledková listina'!$C:$C,0)),"",INDEX('2k - Výsledková listina'!$B:$T,MATCH($A48,'2k - Výsledková listina'!$C:$C,0),7))</f>
        <v/>
      </c>
      <c r="M48" s="157" t="str">
        <f>IF(OR(K48="",ISBLANK(K48)),"",INDEX(body!$A:$C,L48+1,2))</f>
        <v/>
      </c>
      <c r="N48" s="157" t="str">
        <f>IF(ISNA(MATCH($A48,'2k - Výsledková listina'!$L:$L,0)),"",INDEX('2k - Výsledková listina'!$B:$T,MATCH($A48,'2k - Výsledková listina'!$L:$L,0),15))</f>
        <v/>
      </c>
      <c r="O48" s="157" t="str">
        <f>IF(ISNA(MATCH($A48,'2k - Výsledková listina'!$L:$L,0)),"",INDEX('2k - Výsledková listina'!$B:$T,MATCH($A48,'2k - Výsledková listina'!$L:$L,0),16))</f>
        <v/>
      </c>
      <c r="P48" s="157" t="str">
        <f>IF(OR(N48="",ISBLANK(N48)),"",INDEX(body!$A:$C,O48+1,2))</f>
        <v/>
      </c>
      <c r="Q48" s="157" t="str">
        <f>IF(ISNA(MATCH($A48,'3k - Výsledková listina'!$C:$C,0)),"",INDEX('3k - Výsledková listina'!$B:$T,MATCH($A48,'3k - Výsledková listina'!$C:$C,0),6))</f>
        <v/>
      </c>
      <c r="R48" s="157" t="str">
        <f>IF(ISNA(MATCH($A48,'3k - Výsledková listina'!$C:$C,0)),"",INDEX('3k - Výsledková listina'!$B:$T,MATCH($A48,'3k - Výsledková listina'!$C:$C,0),7))</f>
        <v/>
      </c>
      <c r="S48" s="157" t="str">
        <f>IF(OR(Q48="",ISBLANK(Q48)),"",INDEX(body!$A:$C,R48+1,2))</f>
        <v/>
      </c>
      <c r="T48" s="157" t="str">
        <f>IF(ISNA(MATCH($A48,'3k - Výsledková listina'!$L:$L,0)),"",INDEX('3k - Výsledková listina'!$B:$T,MATCH($A48,'3k - Výsledková listina'!$L:$L,0),15))</f>
        <v/>
      </c>
      <c r="U48" s="157" t="str">
        <f>IF(ISNA(MATCH($A48,'3k - Výsledková listina'!$L:$L,0)),"",INDEX('3k - Výsledková listina'!$B:$T,MATCH($A48,'3k - Výsledková listina'!$L:$L,0),16))</f>
        <v/>
      </c>
      <c r="V48" s="157" t="str">
        <f>IF(OR(T48="",ISBLANK(T48)),"",INDEX(body!$A:$C,U48+1,2))</f>
        <v/>
      </c>
      <c r="W48" s="157" t="str">
        <f ca="1">IF(ISNA(MATCH($A48,'4k - Výsledková listina'!$C:$C,0)),"",INDEX('4k - Výsledková listina'!$B:$T,MATCH($A48,'4k - Výsledková listina'!$C:$C,0),6))</f>
        <v/>
      </c>
      <c r="X48" s="157" t="str">
        <f ca="1">IF(ISNA(MATCH($A48,'4k - Výsledková listina'!$C:$C,0)),"",INDEX('4k - Výsledková listina'!$B:$T,MATCH($A48,'4k - Výsledková listina'!$C:$C,0),7))</f>
        <v/>
      </c>
      <c r="Y48" s="157" t="str">
        <f ca="1">IF(OR(W48="",ISBLANK(W48)),"",INDEX(body!$A:$C,X48+1,2))</f>
        <v/>
      </c>
      <c r="Z48" s="157" t="str">
        <f ca="1">IF(ISNA(MATCH($A48,'4k - Výsledková listina'!$L:$L,0)),"",INDEX('4k - Výsledková listina'!$B:$T,MATCH($A48,'4k - Výsledková listina'!$L:$L,0),15))</f>
        <v/>
      </c>
      <c r="AA48" s="157" t="str">
        <f ca="1">IF(ISNA(MATCH($A48,'4k - Výsledková listina'!$L:$L,0)),"",INDEX('4k - Výsledková listina'!$B:$T,MATCH($A48,'4k - Výsledková listina'!$L:$L,0),16))</f>
        <v/>
      </c>
      <c r="AB48" s="157" t="str">
        <f ca="1">IF(OR(Z48="",ISBLANK(Z48)),"",INDEX(body!$A:$C,AA48+1,2))</f>
        <v/>
      </c>
      <c r="AC48" s="157">
        <f t="shared" ca="1" si="6"/>
        <v>0</v>
      </c>
      <c r="AD48" s="157">
        <f t="shared" ca="1" si="7"/>
        <v>0</v>
      </c>
      <c r="AE48" s="157">
        <f t="shared" ca="1" si="8"/>
        <v>0</v>
      </c>
      <c r="AF48" s="157">
        <f t="shared" ca="1" si="9"/>
        <v>0</v>
      </c>
      <c r="AG48" s="159">
        <f t="shared" si="10"/>
        <v>45</v>
      </c>
      <c r="AH48" s="152">
        <f t="shared" si="11"/>
        <v>1</v>
      </c>
    </row>
    <row r="49" spans="1:34" ht="25.5" customHeight="1" x14ac:dyDescent="0.2">
      <c r="A49" s="161">
        <f>IF(Soupisky!H48&lt;&gt;"", Soupisky!H48, "")</f>
        <v>190</v>
      </c>
      <c r="B49" s="162" t="str">
        <f>IF(Soupisky!I48&lt;&gt;"", Soupisky!I48, "")</f>
        <v>Pokorný Roman st.</v>
      </c>
      <c r="C49" s="155" t="str">
        <f>IF(Soupisky!J48&lt;&gt;"", Soupisky!J48, "")</f>
        <v>M</v>
      </c>
      <c r="D49" s="163" t="str">
        <f>IF(AND(A49&lt;&gt;"", Soupisky!E48 &lt;&gt; ""), Soupisky!E48, "")</f>
        <v>MO ČRS NOVÉ STRAŠECÍ - MAVER</v>
      </c>
      <c r="E49" s="157" t="str">
        <f>IF(ISNA(MATCH($A49,'1k - Výsledková listina'!$C:$C,0)),"",INDEX('1k - Výsledková listina'!$B:$T,MATCH($A49,'1k - Výsledková listina'!$C:$C,0),6))</f>
        <v/>
      </c>
      <c r="F49" s="157" t="str">
        <f>IF(ISNA(MATCH($A49,'1k - Výsledková listina'!$C:$C,0)),"",INDEX('1k - Výsledková listina'!$B:$T,MATCH($A49,'1k - Výsledková listina'!$C:$C,0),7))</f>
        <v/>
      </c>
      <c r="G49" s="157" t="str">
        <f>IF(OR(E49="",ISBLANK(E49)),"",INDEX(body!$A:$C,F49+1,2))</f>
        <v/>
      </c>
      <c r="H49" s="157" t="str">
        <f>IF(ISNA(MATCH($A49,'1k - Výsledková listina'!$L:$L,0)),"",INDEX('1k - Výsledková listina'!$B:$T,MATCH($A49,'1k - Výsledková listina'!$L:$L,0),15))</f>
        <v/>
      </c>
      <c r="I49" s="157" t="str">
        <f>IF(ISNA(MATCH($A49,'1k - Výsledková listina'!$L:$L,0)),"",INDEX('1k - Výsledková listina'!$B:$T,MATCH($A49,'1k - Výsledková listina'!$L:$L,0),16))</f>
        <v/>
      </c>
      <c r="J49" s="157" t="str">
        <f>IF(OR(H49="",ISBLANK(H49)),"",INDEX(body!$A:$C,I49+1,2))</f>
        <v/>
      </c>
      <c r="K49" s="157" t="str">
        <f>IF(ISNA(MATCH($A49,'2k - Výsledková listina'!$C:$C,0)),"",INDEX('2k - Výsledková listina'!$B:$T,MATCH($A49,'2k - Výsledková listina'!$C:$C,0),6))</f>
        <v/>
      </c>
      <c r="L49" s="157" t="str">
        <f>IF(ISNA(MATCH($A49,'2k - Výsledková listina'!$C:$C,0)),"",INDEX('2k - Výsledková listina'!$B:$T,MATCH($A49,'2k - Výsledková listina'!$C:$C,0),7))</f>
        <v/>
      </c>
      <c r="M49" s="157" t="str">
        <f>IF(OR(K49="",ISBLANK(K49)),"",INDEX(body!$A:$C,L49+1,2))</f>
        <v/>
      </c>
      <c r="N49" s="157" t="str">
        <f>IF(ISNA(MATCH($A49,'2k - Výsledková listina'!$L:$L,0)),"",INDEX('2k - Výsledková listina'!$B:$T,MATCH($A49,'2k - Výsledková listina'!$L:$L,0),15))</f>
        <v/>
      </c>
      <c r="O49" s="157" t="str">
        <f>IF(ISNA(MATCH($A49,'2k - Výsledková listina'!$L:$L,0)),"",INDEX('2k - Výsledková listina'!$B:$T,MATCH($A49,'2k - Výsledková listina'!$L:$L,0),16))</f>
        <v/>
      </c>
      <c r="P49" s="157" t="str">
        <f>IF(OR(N49="",ISBLANK(N49)),"",INDEX(body!$A:$C,O49+1,2))</f>
        <v/>
      </c>
      <c r="Q49" s="157" t="str">
        <f>IF(ISNA(MATCH($A49,'3k - Výsledková listina'!$C:$C,0)),"",INDEX('3k - Výsledková listina'!$B:$T,MATCH($A49,'3k - Výsledková listina'!$C:$C,0),6))</f>
        <v/>
      </c>
      <c r="R49" s="157" t="str">
        <f>IF(ISNA(MATCH($A49,'3k - Výsledková listina'!$C:$C,0)),"",INDEX('3k - Výsledková listina'!$B:$T,MATCH($A49,'3k - Výsledková listina'!$C:$C,0),7))</f>
        <v/>
      </c>
      <c r="S49" s="157" t="str">
        <f>IF(OR(Q49="",ISBLANK(Q49)),"",INDEX(body!$A:$C,R49+1,2))</f>
        <v/>
      </c>
      <c r="T49" s="157" t="str">
        <f>IF(ISNA(MATCH($A49,'3k - Výsledková listina'!$L:$L,0)),"",INDEX('3k - Výsledková listina'!$B:$T,MATCH($A49,'3k - Výsledková listina'!$L:$L,0),15))</f>
        <v/>
      </c>
      <c r="U49" s="157" t="str">
        <f>IF(ISNA(MATCH($A49,'3k - Výsledková listina'!$L:$L,0)),"",INDEX('3k - Výsledková listina'!$B:$T,MATCH($A49,'3k - Výsledková listina'!$L:$L,0),16))</f>
        <v/>
      </c>
      <c r="V49" s="157" t="str">
        <f>IF(OR(T49="",ISBLANK(T49)),"",INDEX(body!$A:$C,U49+1,2))</f>
        <v/>
      </c>
      <c r="W49" s="157" t="str">
        <f ca="1">IF(ISNA(MATCH($A49,'4k - Výsledková listina'!$C:$C,0)),"",INDEX('4k - Výsledková listina'!$B:$T,MATCH($A49,'4k - Výsledková listina'!$C:$C,0),6))</f>
        <v/>
      </c>
      <c r="X49" s="157" t="str">
        <f ca="1">IF(ISNA(MATCH($A49,'4k - Výsledková listina'!$C:$C,0)),"",INDEX('4k - Výsledková listina'!$B:$T,MATCH($A49,'4k - Výsledková listina'!$C:$C,0),7))</f>
        <v/>
      </c>
      <c r="Y49" s="157" t="str">
        <f ca="1">IF(OR(W49="",ISBLANK(W49)),"",INDEX(body!$A:$C,X49+1,2))</f>
        <v/>
      </c>
      <c r="Z49" s="157" t="str">
        <f ca="1">IF(ISNA(MATCH($A49,'4k - Výsledková listina'!$L:$L,0)),"",INDEX('4k - Výsledková listina'!$B:$T,MATCH($A49,'4k - Výsledková listina'!$L:$L,0),15))</f>
        <v/>
      </c>
      <c r="AA49" s="157" t="str">
        <f ca="1">IF(ISNA(MATCH($A49,'4k - Výsledková listina'!$L:$L,0)),"",INDEX('4k - Výsledková listina'!$B:$T,MATCH($A49,'4k - Výsledková listina'!$L:$L,0),16))</f>
        <v/>
      </c>
      <c r="AB49" s="157" t="str">
        <f ca="1">IF(OR(Z49="",ISBLANK(Z49)),"",INDEX(body!$A:$C,AA49+1,2))</f>
        <v/>
      </c>
      <c r="AC49" s="157">
        <f t="shared" ca="1" si="6"/>
        <v>0</v>
      </c>
      <c r="AD49" s="157">
        <f t="shared" ca="1" si="7"/>
        <v>0</v>
      </c>
      <c r="AE49" s="157">
        <f t="shared" ca="1" si="8"/>
        <v>0</v>
      </c>
      <c r="AF49" s="157">
        <f t="shared" ca="1" si="9"/>
        <v>0</v>
      </c>
      <c r="AG49" s="159">
        <f t="shared" si="10"/>
        <v>46</v>
      </c>
      <c r="AH49" s="152">
        <f t="shared" si="11"/>
        <v>1</v>
      </c>
    </row>
    <row r="50" spans="1:34" ht="25.5" customHeight="1" x14ac:dyDescent="0.2">
      <c r="A50" s="161">
        <f>IF(Soupisky!H49&lt;&gt;"", Soupisky!H49, "")</f>
        <v>631</v>
      </c>
      <c r="B50" s="162" t="str">
        <f>IF(Soupisky!I49&lt;&gt;"", Soupisky!I49, "")</f>
        <v>Bačina Zbyněk</v>
      </c>
      <c r="C50" s="155" t="str">
        <f>IF(Soupisky!J49&lt;&gt;"", Soupisky!J49, "")</f>
        <v>M</v>
      </c>
      <c r="D50" s="163" t="str">
        <f>IF(AND(A50&lt;&gt;"", Soupisky!E49 &lt;&gt; ""), Soupisky!E49, "")</f>
        <v>MO ČRS NOVÉ STRAŠECÍ - MAVER</v>
      </c>
      <c r="E50" s="157" t="str">
        <f>IF(ISNA(MATCH($A50,'1k - Výsledková listina'!$C:$C,0)),"",INDEX('1k - Výsledková listina'!$B:$T,MATCH($A50,'1k - Výsledková listina'!$C:$C,0),6))</f>
        <v/>
      </c>
      <c r="F50" s="157" t="str">
        <f>IF(ISNA(MATCH($A50,'1k - Výsledková listina'!$C:$C,0)),"",INDEX('1k - Výsledková listina'!$B:$T,MATCH($A50,'1k - Výsledková listina'!$C:$C,0),7))</f>
        <v/>
      </c>
      <c r="G50" s="157" t="str">
        <f>IF(OR(E50="",ISBLANK(E50)),"",INDEX(body!$A:$C,F50+1,2))</f>
        <v/>
      </c>
      <c r="H50" s="157" t="str">
        <f>IF(ISNA(MATCH($A50,'1k - Výsledková listina'!$L:$L,0)),"",INDEX('1k - Výsledková listina'!$B:$T,MATCH($A50,'1k - Výsledková listina'!$L:$L,0),15))</f>
        <v/>
      </c>
      <c r="I50" s="157" t="str">
        <f>IF(ISNA(MATCH($A50,'1k - Výsledková listina'!$L:$L,0)),"",INDEX('1k - Výsledková listina'!$B:$T,MATCH($A50,'1k - Výsledková listina'!$L:$L,0),16))</f>
        <v/>
      </c>
      <c r="J50" s="157" t="str">
        <f>IF(OR(H50="",ISBLANK(H50)),"",INDEX(body!$A:$C,I50+1,2))</f>
        <v/>
      </c>
      <c r="K50" s="157" t="str">
        <f>IF(ISNA(MATCH($A50,'2k - Výsledková listina'!$C:$C,0)),"",INDEX('2k - Výsledková listina'!$B:$T,MATCH($A50,'2k - Výsledková listina'!$C:$C,0),6))</f>
        <v/>
      </c>
      <c r="L50" s="157" t="str">
        <f>IF(ISNA(MATCH($A50,'2k - Výsledková listina'!$C:$C,0)),"",INDEX('2k - Výsledková listina'!$B:$T,MATCH($A50,'2k - Výsledková listina'!$C:$C,0),7))</f>
        <v/>
      </c>
      <c r="M50" s="157" t="str">
        <f>IF(OR(K50="",ISBLANK(K50)),"",INDEX(body!$A:$C,L50+1,2))</f>
        <v/>
      </c>
      <c r="N50" s="157" t="str">
        <f>IF(ISNA(MATCH($A50,'2k - Výsledková listina'!$L:$L,0)),"",INDEX('2k - Výsledková listina'!$B:$T,MATCH($A50,'2k - Výsledková listina'!$L:$L,0),15))</f>
        <v/>
      </c>
      <c r="O50" s="157" t="str">
        <f>IF(ISNA(MATCH($A50,'2k - Výsledková listina'!$L:$L,0)),"",INDEX('2k - Výsledková listina'!$B:$T,MATCH($A50,'2k - Výsledková listina'!$L:$L,0),16))</f>
        <v/>
      </c>
      <c r="P50" s="157" t="str">
        <f>IF(OR(N50="",ISBLANK(N50)),"",INDEX(body!$A:$C,O50+1,2))</f>
        <v/>
      </c>
      <c r="Q50" s="157" t="str">
        <f>IF(ISNA(MATCH($A50,'3k - Výsledková listina'!$C:$C,0)),"",INDEX('3k - Výsledková listina'!$B:$T,MATCH($A50,'3k - Výsledková listina'!$C:$C,0),6))</f>
        <v/>
      </c>
      <c r="R50" s="157" t="str">
        <f>IF(ISNA(MATCH($A50,'3k - Výsledková listina'!$C:$C,0)),"",INDEX('3k - Výsledková listina'!$B:$T,MATCH($A50,'3k - Výsledková listina'!$C:$C,0),7))</f>
        <v/>
      </c>
      <c r="S50" s="157" t="str">
        <f>IF(OR(Q50="",ISBLANK(Q50)),"",INDEX(body!$A:$C,R50+1,2))</f>
        <v/>
      </c>
      <c r="T50" s="157" t="str">
        <f>IF(ISNA(MATCH($A50,'3k - Výsledková listina'!$L:$L,0)),"",INDEX('3k - Výsledková listina'!$B:$T,MATCH($A50,'3k - Výsledková listina'!$L:$L,0),15))</f>
        <v/>
      </c>
      <c r="U50" s="157" t="str">
        <f>IF(ISNA(MATCH($A50,'3k - Výsledková listina'!$L:$L,0)),"",INDEX('3k - Výsledková listina'!$B:$T,MATCH($A50,'3k - Výsledková listina'!$L:$L,0),16))</f>
        <v/>
      </c>
      <c r="V50" s="157" t="str">
        <f>IF(OR(T50="",ISBLANK(T50)),"",INDEX(body!$A:$C,U50+1,2))</f>
        <v/>
      </c>
      <c r="W50" s="157" t="str">
        <f ca="1">IF(ISNA(MATCH($A50,'4k - Výsledková listina'!$C:$C,0)),"",INDEX('4k - Výsledková listina'!$B:$T,MATCH($A50,'4k - Výsledková listina'!$C:$C,0),6))</f>
        <v/>
      </c>
      <c r="X50" s="157" t="str">
        <f ca="1">IF(ISNA(MATCH($A50,'4k - Výsledková listina'!$C:$C,0)),"",INDEX('4k - Výsledková listina'!$B:$T,MATCH($A50,'4k - Výsledková listina'!$C:$C,0),7))</f>
        <v/>
      </c>
      <c r="Y50" s="157" t="str">
        <f ca="1">IF(OR(W50="",ISBLANK(W50)),"",INDEX(body!$A:$C,X50+1,2))</f>
        <v/>
      </c>
      <c r="Z50" s="157" t="str">
        <f ca="1">IF(ISNA(MATCH($A50,'4k - Výsledková listina'!$L:$L,0)),"",INDEX('4k - Výsledková listina'!$B:$T,MATCH($A50,'4k - Výsledková listina'!$L:$L,0),15))</f>
        <v/>
      </c>
      <c r="AA50" s="157" t="str">
        <f ca="1">IF(ISNA(MATCH($A50,'4k - Výsledková listina'!$L:$L,0)),"",INDEX('4k - Výsledková listina'!$B:$T,MATCH($A50,'4k - Výsledková listina'!$L:$L,0),16))</f>
        <v/>
      </c>
      <c r="AB50" s="157" t="str">
        <f ca="1">IF(OR(Z50="",ISBLANK(Z50)),"",INDEX(body!$A:$C,AA50+1,2))</f>
        <v/>
      </c>
      <c r="AC50" s="157">
        <f t="shared" ca="1" si="6"/>
        <v>0</v>
      </c>
      <c r="AD50" s="157">
        <f t="shared" ca="1" si="7"/>
        <v>0</v>
      </c>
      <c r="AE50" s="157">
        <f t="shared" ca="1" si="8"/>
        <v>0</v>
      </c>
      <c r="AF50" s="157">
        <f t="shared" ca="1" si="9"/>
        <v>0</v>
      </c>
      <c r="AG50" s="159">
        <f t="shared" si="10"/>
        <v>47</v>
      </c>
      <c r="AH50" s="152">
        <f t="shared" si="11"/>
        <v>1</v>
      </c>
    </row>
    <row r="51" spans="1:34" ht="25.5" customHeight="1" x14ac:dyDescent="0.2">
      <c r="A51" s="161">
        <f>IF(Soupisky!H50&lt;&gt;"", Soupisky!H50, "")</f>
        <v>1890</v>
      </c>
      <c r="B51" s="162" t="str">
        <f>IF(Soupisky!I50&lt;&gt;"", Soupisky!I50, "")</f>
        <v>Wachtl Hynek</v>
      </c>
      <c r="C51" s="155" t="str">
        <f>IF(Soupisky!J50&lt;&gt;"", Soupisky!J50, "")</f>
        <v>M</v>
      </c>
      <c r="D51" s="163" t="str">
        <f>IF(AND(A51&lt;&gt;"", Soupisky!E50 &lt;&gt; ""), Soupisky!E50, "")</f>
        <v>MO ČRS NOVÉ STRAŠECÍ - MAVER</v>
      </c>
      <c r="E51" s="157" t="str">
        <f>IF(ISNA(MATCH($A51,'1k - Výsledková listina'!$C:$C,0)),"",INDEX('1k - Výsledková listina'!$B:$T,MATCH($A51,'1k - Výsledková listina'!$C:$C,0),6))</f>
        <v/>
      </c>
      <c r="F51" s="157" t="str">
        <f>IF(ISNA(MATCH($A51,'1k - Výsledková listina'!$C:$C,0)),"",INDEX('1k - Výsledková listina'!$B:$T,MATCH($A51,'1k - Výsledková listina'!$C:$C,0),7))</f>
        <v/>
      </c>
      <c r="G51" s="157" t="str">
        <f>IF(OR(E51="",ISBLANK(E51)),"",INDEX(body!$A:$C,F51+1,2))</f>
        <v/>
      </c>
      <c r="H51" s="157" t="str">
        <f>IF(ISNA(MATCH($A51,'1k - Výsledková listina'!$L:$L,0)),"",INDEX('1k - Výsledková listina'!$B:$T,MATCH($A51,'1k - Výsledková listina'!$L:$L,0),15))</f>
        <v/>
      </c>
      <c r="I51" s="157" t="str">
        <f>IF(ISNA(MATCH($A51,'1k - Výsledková listina'!$L:$L,0)),"",INDEX('1k - Výsledková listina'!$B:$T,MATCH($A51,'1k - Výsledková listina'!$L:$L,0),16))</f>
        <v/>
      </c>
      <c r="J51" s="157" t="str">
        <f>IF(OR(H51="",ISBLANK(H51)),"",INDEX(body!$A:$C,I51+1,2))</f>
        <v/>
      </c>
      <c r="K51" s="157" t="str">
        <f>IF(ISNA(MATCH($A51,'2k - Výsledková listina'!$C:$C,0)),"",INDEX('2k - Výsledková listina'!$B:$T,MATCH($A51,'2k - Výsledková listina'!$C:$C,0),6))</f>
        <v/>
      </c>
      <c r="L51" s="157" t="str">
        <f>IF(ISNA(MATCH($A51,'2k - Výsledková listina'!$C:$C,0)),"",INDEX('2k - Výsledková listina'!$B:$T,MATCH($A51,'2k - Výsledková listina'!$C:$C,0),7))</f>
        <v/>
      </c>
      <c r="M51" s="157" t="str">
        <f>IF(OR(K51="",ISBLANK(K51)),"",INDEX(body!$A:$C,L51+1,2))</f>
        <v/>
      </c>
      <c r="N51" s="157" t="str">
        <f>IF(ISNA(MATCH($A51,'2k - Výsledková listina'!$L:$L,0)),"",INDEX('2k - Výsledková listina'!$B:$T,MATCH($A51,'2k - Výsledková listina'!$L:$L,0),15))</f>
        <v/>
      </c>
      <c r="O51" s="157" t="str">
        <f>IF(ISNA(MATCH($A51,'2k - Výsledková listina'!$L:$L,0)),"",INDEX('2k - Výsledková listina'!$B:$T,MATCH($A51,'2k - Výsledková listina'!$L:$L,0),16))</f>
        <v/>
      </c>
      <c r="P51" s="157" t="str">
        <f>IF(OR(N51="",ISBLANK(N51)),"",INDEX(body!$A:$C,O51+1,2))</f>
        <v/>
      </c>
      <c r="Q51" s="157" t="str">
        <f>IF(ISNA(MATCH($A51,'3k - Výsledková listina'!$C:$C,0)),"",INDEX('3k - Výsledková listina'!$B:$T,MATCH($A51,'3k - Výsledková listina'!$C:$C,0),6))</f>
        <v/>
      </c>
      <c r="R51" s="157" t="str">
        <f>IF(ISNA(MATCH($A51,'3k - Výsledková listina'!$C:$C,0)),"",INDEX('3k - Výsledková listina'!$B:$T,MATCH($A51,'3k - Výsledková listina'!$C:$C,0),7))</f>
        <v/>
      </c>
      <c r="S51" s="157" t="str">
        <f>IF(OR(Q51="",ISBLANK(Q51)),"",INDEX(body!$A:$C,R51+1,2))</f>
        <v/>
      </c>
      <c r="T51" s="157" t="str">
        <f>IF(ISNA(MATCH($A51,'3k - Výsledková listina'!$L:$L,0)),"",INDEX('3k - Výsledková listina'!$B:$T,MATCH($A51,'3k - Výsledková listina'!$L:$L,0),15))</f>
        <v/>
      </c>
      <c r="U51" s="157" t="str">
        <f>IF(ISNA(MATCH($A51,'3k - Výsledková listina'!$L:$L,0)),"",INDEX('3k - Výsledková listina'!$B:$T,MATCH($A51,'3k - Výsledková listina'!$L:$L,0),16))</f>
        <v/>
      </c>
      <c r="V51" s="157" t="str">
        <f>IF(OR(T51="",ISBLANK(T51)),"",INDEX(body!$A:$C,U51+1,2))</f>
        <v/>
      </c>
      <c r="W51" s="157" t="str">
        <f ca="1">IF(ISNA(MATCH($A51,'4k - Výsledková listina'!$C:$C,0)),"",INDEX('4k - Výsledková listina'!$B:$T,MATCH($A51,'4k - Výsledková listina'!$C:$C,0),6))</f>
        <v/>
      </c>
      <c r="X51" s="157" t="str">
        <f ca="1">IF(ISNA(MATCH($A51,'4k - Výsledková listina'!$C:$C,0)),"",INDEX('4k - Výsledková listina'!$B:$T,MATCH($A51,'4k - Výsledková listina'!$C:$C,0),7))</f>
        <v/>
      </c>
      <c r="Y51" s="157" t="str">
        <f ca="1">IF(OR(W51="",ISBLANK(W51)),"",INDEX(body!$A:$C,X51+1,2))</f>
        <v/>
      </c>
      <c r="Z51" s="157" t="str">
        <f ca="1">IF(ISNA(MATCH($A51,'4k - Výsledková listina'!$L:$L,0)),"",INDEX('4k - Výsledková listina'!$B:$T,MATCH($A51,'4k - Výsledková listina'!$L:$L,0),15))</f>
        <v/>
      </c>
      <c r="AA51" s="157" t="str">
        <f ca="1">IF(ISNA(MATCH($A51,'4k - Výsledková listina'!$L:$L,0)),"",INDEX('4k - Výsledková listina'!$B:$T,MATCH($A51,'4k - Výsledková listina'!$L:$L,0),16))</f>
        <v/>
      </c>
      <c r="AB51" s="157" t="str">
        <f ca="1">IF(OR(Z51="",ISBLANK(Z51)),"",INDEX(body!$A:$C,AA51+1,2))</f>
        <v/>
      </c>
      <c r="AC51" s="157">
        <f t="shared" ca="1" si="6"/>
        <v>0</v>
      </c>
      <c r="AD51" s="157">
        <f t="shared" ca="1" si="7"/>
        <v>0</v>
      </c>
      <c r="AE51" s="157">
        <f t="shared" ca="1" si="8"/>
        <v>0</v>
      </c>
      <c r="AF51" s="157">
        <f t="shared" ca="1" si="9"/>
        <v>0</v>
      </c>
      <c r="AG51" s="159">
        <f t="shared" si="10"/>
        <v>48</v>
      </c>
      <c r="AH51" s="152">
        <f t="shared" si="11"/>
        <v>1</v>
      </c>
    </row>
    <row r="52" spans="1:34" ht="25.5" customHeight="1" x14ac:dyDescent="0.2">
      <c r="A52" s="161">
        <f>IF(Soupisky!H51&lt;&gt;"", Soupisky!H51, "")</f>
        <v>3780</v>
      </c>
      <c r="B52" s="162" t="str">
        <f>IF(Soupisky!I51&lt;&gt;"", Soupisky!I51, "")</f>
        <v>RICHTER DAMON</v>
      </c>
      <c r="C52" s="155" t="str">
        <f>IF(Soupisky!J51&lt;&gt;"", Soupisky!J51, "")</f>
        <v>U20</v>
      </c>
      <c r="D52" s="163" t="str">
        <f>IF(AND(A52&lt;&gt;"", Soupisky!E51 &lt;&gt; ""), Soupisky!E51, "")</f>
        <v>MO ČRS NOVÉ STRAŠECÍ - MAVER</v>
      </c>
      <c r="E52" s="157" t="str">
        <f>IF(ISNA(MATCH($A52,'1k - Výsledková listina'!$C:$C,0)),"",INDEX('1k - Výsledková listina'!$B:$T,MATCH($A52,'1k - Výsledková listina'!$C:$C,0),6))</f>
        <v/>
      </c>
      <c r="F52" s="157" t="str">
        <f>IF(ISNA(MATCH($A52,'1k - Výsledková listina'!$C:$C,0)),"",INDEX('1k - Výsledková listina'!$B:$T,MATCH($A52,'1k - Výsledková listina'!$C:$C,0),7))</f>
        <v/>
      </c>
      <c r="G52" s="157" t="str">
        <f>IF(OR(E52="",ISBLANK(E52)),"",INDEX(body!$A:$C,F52+1,2))</f>
        <v/>
      </c>
      <c r="H52" s="157" t="str">
        <f>IF(ISNA(MATCH($A52,'1k - Výsledková listina'!$L:$L,0)),"",INDEX('1k - Výsledková listina'!$B:$T,MATCH($A52,'1k - Výsledková listina'!$L:$L,0),15))</f>
        <v/>
      </c>
      <c r="I52" s="157" t="str">
        <f>IF(ISNA(MATCH($A52,'1k - Výsledková listina'!$L:$L,0)),"",INDEX('1k - Výsledková listina'!$B:$T,MATCH($A52,'1k - Výsledková listina'!$L:$L,0),16))</f>
        <v/>
      </c>
      <c r="J52" s="157" t="str">
        <f>IF(OR(H52="",ISBLANK(H52)),"",INDEX(body!$A:$C,I52+1,2))</f>
        <v/>
      </c>
      <c r="K52" s="157" t="str">
        <f>IF(ISNA(MATCH($A52,'2k - Výsledková listina'!$C:$C,0)),"",INDEX('2k - Výsledková listina'!$B:$T,MATCH($A52,'2k - Výsledková listina'!$C:$C,0),6))</f>
        <v/>
      </c>
      <c r="L52" s="157" t="str">
        <f>IF(ISNA(MATCH($A52,'2k - Výsledková listina'!$C:$C,0)),"",INDEX('2k - Výsledková listina'!$B:$T,MATCH($A52,'2k - Výsledková listina'!$C:$C,0),7))</f>
        <v/>
      </c>
      <c r="M52" s="157" t="str">
        <f>IF(OR(K52="",ISBLANK(K52)),"",INDEX(body!$A:$C,L52+1,2))</f>
        <v/>
      </c>
      <c r="N52" s="157" t="str">
        <f>IF(ISNA(MATCH($A52,'2k - Výsledková listina'!$L:$L,0)),"",INDEX('2k - Výsledková listina'!$B:$T,MATCH($A52,'2k - Výsledková listina'!$L:$L,0),15))</f>
        <v/>
      </c>
      <c r="O52" s="157" t="str">
        <f>IF(ISNA(MATCH($A52,'2k - Výsledková listina'!$L:$L,0)),"",INDEX('2k - Výsledková listina'!$B:$T,MATCH($A52,'2k - Výsledková listina'!$L:$L,0),16))</f>
        <v/>
      </c>
      <c r="P52" s="157" t="str">
        <f>IF(OR(N52="",ISBLANK(N52)),"",INDEX(body!$A:$C,O52+1,2))</f>
        <v/>
      </c>
      <c r="Q52" s="157" t="str">
        <f>IF(ISNA(MATCH($A52,'3k - Výsledková listina'!$C:$C,0)),"",INDEX('3k - Výsledková listina'!$B:$T,MATCH($A52,'3k - Výsledková listina'!$C:$C,0),6))</f>
        <v/>
      </c>
      <c r="R52" s="157" t="str">
        <f>IF(ISNA(MATCH($A52,'3k - Výsledková listina'!$C:$C,0)),"",INDEX('3k - Výsledková listina'!$B:$T,MATCH($A52,'3k - Výsledková listina'!$C:$C,0),7))</f>
        <v/>
      </c>
      <c r="S52" s="157" t="str">
        <f>IF(OR(Q52="",ISBLANK(Q52)),"",INDEX(body!$A:$C,R52+1,2))</f>
        <v/>
      </c>
      <c r="T52" s="157" t="str">
        <f>IF(ISNA(MATCH($A52,'3k - Výsledková listina'!$L:$L,0)),"",INDEX('3k - Výsledková listina'!$B:$T,MATCH($A52,'3k - Výsledková listina'!$L:$L,0),15))</f>
        <v/>
      </c>
      <c r="U52" s="157" t="str">
        <f>IF(ISNA(MATCH($A52,'3k - Výsledková listina'!$L:$L,0)),"",INDEX('3k - Výsledková listina'!$B:$T,MATCH($A52,'3k - Výsledková listina'!$L:$L,0),16))</f>
        <v/>
      </c>
      <c r="V52" s="157" t="str">
        <f>IF(OR(T52="",ISBLANK(T52)),"",INDEX(body!$A:$C,U52+1,2))</f>
        <v/>
      </c>
      <c r="W52" s="157" t="str">
        <f ca="1">IF(ISNA(MATCH($A52,'4k - Výsledková listina'!$C:$C,0)),"",INDEX('4k - Výsledková listina'!$B:$T,MATCH($A52,'4k - Výsledková listina'!$C:$C,0),6))</f>
        <v/>
      </c>
      <c r="X52" s="157" t="str">
        <f ca="1">IF(ISNA(MATCH($A52,'4k - Výsledková listina'!$C:$C,0)),"",INDEX('4k - Výsledková listina'!$B:$T,MATCH($A52,'4k - Výsledková listina'!$C:$C,0),7))</f>
        <v/>
      </c>
      <c r="Y52" s="157" t="str">
        <f ca="1">IF(OR(W52="",ISBLANK(W52)),"",INDEX(body!$A:$C,X52+1,2))</f>
        <v/>
      </c>
      <c r="Z52" s="157" t="str">
        <f ca="1">IF(ISNA(MATCH($A52,'4k - Výsledková listina'!$L:$L,0)),"",INDEX('4k - Výsledková listina'!$B:$T,MATCH($A52,'4k - Výsledková listina'!$L:$L,0),15))</f>
        <v/>
      </c>
      <c r="AA52" s="157" t="str">
        <f ca="1">IF(ISNA(MATCH($A52,'4k - Výsledková listina'!$L:$L,0)),"",INDEX('4k - Výsledková listina'!$B:$T,MATCH($A52,'4k - Výsledková listina'!$L:$L,0),16))</f>
        <v/>
      </c>
      <c r="AB52" s="157" t="str">
        <f ca="1">IF(OR(Z52="",ISBLANK(Z52)),"",INDEX(body!$A:$C,AA52+1,2))</f>
        <v/>
      </c>
      <c r="AC52" s="157">
        <f t="shared" ca="1" si="6"/>
        <v>0</v>
      </c>
      <c r="AD52" s="157">
        <f t="shared" ca="1" si="7"/>
        <v>0</v>
      </c>
      <c r="AE52" s="157">
        <f t="shared" ca="1" si="8"/>
        <v>0</v>
      </c>
      <c r="AF52" s="157">
        <f t="shared" ca="1" si="9"/>
        <v>0</v>
      </c>
      <c r="AG52" s="159">
        <f t="shared" si="10"/>
        <v>49</v>
      </c>
      <c r="AH52" s="152">
        <f t="shared" si="11"/>
        <v>1</v>
      </c>
    </row>
    <row r="53" spans="1:34" ht="25.5" customHeight="1" x14ac:dyDescent="0.2">
      <c r="A53" s="161">
        <f>IF(Soupisky!H52&lt;&gt;"", Soupisky!H52, "")</f>
        <v>3771</v>
      </c>
      <c r="B53" s="162" t="str">
        <f>IF(Soupisky!I52&lt;&gt;"", Soupisky!I52, "")</f>
        <v>Martínek Ondřej</v>
      </c>
      <c r="C53" s="155" t="str">
        <f>IF(Soupisky!J52&lt;&gt;"", Soupisky!J52, "")</f>
        <v>U20</v>
      </c>
      <c r="D53" s="163" t="str">
        <f>IF(AND(A53&lt;&gt;"", Soupisky!E52 &lt;&gt; ""), Soupisky!E52, "")</f>
        <v>MO ČRS NOVÉ STRAŠECÍ - MAVER</v>
      </c>
      <c r="E53" s="157" t="str">
        <f>IF(ISNA(MATCH($A53,'1k - Výsledková listina'!$C:$C,0)),"",INDEX('1k - Výsledková listina'!$B:$T,MATCH($A53,'1k - Výsledková listina'!$C:$C,0),6))</f>
        <v/>
      </c>
      <c r="F53" s="157" t="str">
        <f>IF(ISNA(MATCH($A53,'1k - Výsledková listina'!$C:$C,0)),"",INDEX('1k - Výsledková listina'!$B:$T,MATCH($A53,'1k - Výsledková listina'!$C:$C,0),7))</f>
        <v/>
      </c>
      <c r="G53" s="157" t="str">
        <f>IF(OR(E53="",ISBLANK(E53)),"",INDEX(body!$A:$C,F53+1,2))</f>
        <v/>
      </c>
      <c r="H53" s="157" t="str">
        <f>IF(ISNA(MATCH($A53,'1k - Výsledková listina'!$L:$L,0)),"",INDEX('1k - Výsledková listina'!$B:$T,MATCH($A53,'1k - Výsledková listina'!$L:$L,0),15))</f>
        <v/>
      </c>
      <c r="I53" s="157" t="str">
        <f>IF(ISNA(MATCH($A53,'1k - Výsledková listina'!$L:$L,0)),"",INDEX('1k - Výsledková listina'!$B:$T,MATCH($A53,'1k - Výsledková listina'!$L:$L,0),16))</f>
        <v/>
      </c>
      <c r="J53" s="157" t="str">
        <f>IF(OR(H53="",ISBLANK(H53)),"",INDEX(body!$A:$C,I53+1,2))</f>
        <v/>
      </c>
      <c r="K53" s="157" t="str">
        <f>IF(ISNA(MATCH($A53,'2k - Výsledková listina'!$C:$C,0)),"",INDEX('2k - Výsledková listina'!$B:$T,MATCH($A53,'2k - Výsledková listina'!$C:$C,0),6))</f>
        <v/>
      </c>
      <c r="L53" s="157" t="str">
        <f>IF(ISNA(MATCH($A53,'2k - Výsledková listina'!$C:$C,0)),"",INDEX('2k - Výsledková listina'!$B:$T,MATCH($A53,'2k - Výsledková listina'!$C:$C,0),7))</f>
        <v/>
      </c>
      <c r="M53" s="157" t="str">
        <f>IF(OR(K53="",ISBLANK(K53)),"",INDEX(body!$A:$C,L53+1,2))</f>
        <v/>
      </c>
      <c r="N53" s="157" t="str">
        <f>IF(ISNA(MATCH($A53,'2k - Výsledková listina'!$L:$L,0)),"",INDEX('2k - Výsledková listina'!$B:$T,MATCH($A53,'2k - Výsledková listina'!$L:$L,0),15))</f>
        <v/>
      </c>
      <c r="O53" s="157" t="str">
        <f>IF(ISNA(MATCH($A53,'2k - Výsledková listina'!$L:$L,0)),"",INDEX('2k - Výsledková listina'!$B:$T,MATCH($A53,'2k - Výsledková listina'!$L:$L,0),16))</f>
        <v/>
      </c>
      <c r="P53" s="157" t="str">
        <f>IF(OR(N53="",ISBLANK(N53)),"",INDEX(body!$A:$C,O53+1,2))</f>
        <v/>
      </c>
      <c r="Q53" s="157" t="str">
        <f>IF(ISNA(MATCH($A53,'3k - Výsledková listina'!$C:$C,0)),"",INDEX('3k - Výsledková listina'!$B:$T,MATCH($A53,'3k - Výsledková listina'!$C:$C,0),6))</f>
        <v/>
      </c>
      <c r="R53" s="157" t="str">
        <f>IF(ISNA(MATCH($A53,'3k - Výsledková listina'!$C:$C,0)),"",INDEX('3k - Výsledková listina'!$B:$T,MATCH($A53,'3k - Výsledková listina'!$C:$C,0),7))</f>
        <v/>
      </c>
      <c r="S53" s="157" t="str">
        <f>IF(OR(Q53="",ISBLANK(Q53)),"",INDEX(body!$A:$C,R53+1,2))</f>
        <v/>
      </c>
      <c r="T53" s="157" t="str">
        <f>IF(ISNA(MATCH($A53,'3k - Výsledková listina'!$L:$L,0)),"",INDEX('3k - Výsledková listina'!$B:$T,MATCH($A53,'3k - Výsledková listina'!$L:$L,0),15))</f>
        <v/>
      </c>
      <c r="U53" s="157" t="str">
        <f>IF(ISNA(MATCH($A53,'3k - Výsledková listina'!$L:$L,0)),"",INDEX('3k - Výsledková listina'!$B:$T,MATCH($A53,'3k - Výsledková listina'!$L:$L,0),16))</f>
        <v/>
      </c>
      <c r="V53" s="157" t="str">
        <f>IF(OR(T53="",ISBLANK(T53)),"",INDEX(body!$A:$C,U53+1,2))</f>
        <v/>
      </c>
      <c r="W53" s="157" t="str">
        <f ca="1">IF(ISNA(MATCH($A53,'4k - Výsledková listina'!$C:$C,0)),"",INDEX('4k - Výsledková listina'!$B:$T,MATCH($A53,'4k - Výsledková listina'!$C:$C,0),6))</f>
        <v/>
      </c>
      <c r="X53" s="157" t="str">
        <f ca="1">IF(ISNA(MATCH($A53,'4k - Výsledková listina'!$C:$C,0)),"",INDEX('4k - Výsledková listina'!$B:$T,MATCH($A53,'4k - Výsledková listina'!$C:$C,0),7))</f>
        <v/>
      </c>
      <c r="Y53" s="157" t="str">
        <f ca="1">IF(OR(W53="",ISBLANK(W53)),"",INDEX(body!$A:$C,X53+1,2))</f>
        <v/>
      </c>
      <c r="Z53" s="157" t="str">
        <f ca="1">IF(ISNA(MATCH($A53,'4k - Výsledková listina'!$L:$L,0)),"",INDEX('4k - Výsledková listina'!$B:$T,MATCH($A53,'4k - Výsledková listina'!$L:$L,0),15))</f>
        <v/>
      </c>
      <c r="AA53" s="157" t="str">
        <f ca="1">IF(ISNA(MATCH($A53,'4k - Výsledková listina'!$L:$L,0)),"",INDEX('4k - Výsledková listina'!$B:$T,MATCH($A53,'4k - Výsledková listina'!$L:$L,0),16))</f>
        <v/>
      </c>
      <c r="AB53" s="157" t="str">
        <f ca="1">IF(OR(Z53="",ISBLANK(Z53)),"",INDEX(body!$A:$C,AA53+1,2))</f>
        <v/>
      </c>
      <c r="AC53" s="157">
        <f t="shared" ca="1" si="6"/>
        <v>0</v>
      </c>
      <c r="AD53" s="157">
        <f t="shared" ca="1" si="7"/>
        <v>0</v>
      </c>
      <c r="AE53" s="157">
        <f t="shared" ca="1" si="8"/>
        <v>0</v>
      </c>
      <c r="AF53" s="157">
        <f t="shared" ca="1" si="9"/>
        <v>0</v>
      </c>
      <c r="AG53" s="159">
        <f t="shared" si="10"/>
        <v>50</v>
      </c>
      <c r="AH53" s="152">
        <f t="shared" si="11"/>
        <v>1</v>
      </c>
    </row>
    <row r="54" spans="1:34" ht="25.5" customHeight="1" x14ac:dyDescent="0.2">
      <c r="A54" s="161" t="str">
        <f>IF(Soupisky!H53&lt;&gt;"", Soupisky!H53, "")</f>
        <v/>
      </c>
      <c r="B54" s="162" t="str">
        <f>IF(Soupisky!I53&lt;&gt;"", Soupisky!I53, "")</f>
        <v/>
      </c>
      <c r="C54" s="155" t="str">
        <f>IF(Soupisky!J53&lt;&gt;"", Soupisky!J53, "")</f>
        <v/>
      </c>
      <c r="D54" s="163" t="str">
        <f>IF(AND(A54&lt;&gt;"", Soupisky!E53 &lt;&gt; ""), Soupisky!E53, "")</f>
        <v/>
      </c>
      <c r="E54" s="157" t="str">
        <f>IF(ISNA(MATCH($A54,'1k - Výsledková listina'!$C:$C,0)),"",INDEX('1k - Výsledková listina'!$B:$T,MATCH($A54,'1k - Výsledková listina'!$C:$C,0),6))</f>
        <v/>
      </c>
      <c r="F54" s="157" t="str">
        <f>IF(ISNA(MATCH($A54,'1k - Výsledková listina'!$C:$C,0)),"",INDEX('1k - Výsledková listina'!$B:$T,MATCH($A54,'1k - Výsledková listina'!$C:$C,0),7))</f>
        <v/>
      </c>
      <c r="G54" s="157" t="str">
        <f>IF(OR(E54="",ISBLANK(E54)),"",INDEX(body!$A:$C,F54+1,2))</f>
        <v/>
      </c>
      <c r="H54" s="157" t="str">
        <f>IF(ISNA(MATCH($A54,'1k - Výsledková listina'!$L:$L,0)),"",INDEX('1k - Výsledková listina'!$B:$T,MATCH($A54,'1k - Výsledková listina'!$L:$L,0),15))</f>
        <v/>
      </c>
      <c r="I54" s="157" t="str">
        <f>IF(ISNA(MATCH($A54,'1k - Výsledková listina'!$L:$L,0)),"",INDEX('1k - Výsledková listina'!$B:$T,MATCH($A54,'1k - Výsledková listina'!$L:$L,0),16))</f>
        <v/>
      </c>
      <c r="J54" s="157" t="str">
        <f>IF(OR(H54="",ISBLANK(H54)),"",INDEX(body!$A:$C,I54+1,2))</f>
        <v/>
      </c>
      <c r="K54" s="157" t="str">
        <f>IF(ISNA(MATCH($A54,'2k - Výsledková listina'!$C:$C,0)),"",INDEX('2k - Výsledková listina'!$B:$T,MATCH($A54,'2k - Výsledková listina'!$C:$C,0),6))</f>
        <v/>
      </c>
      <c r="L54" s="157" t="str">
        <f>IF(ISNA(MATCH($A54,'2k - Výsledková listina'!$C:$C,0)),"",INDEX('2k - Výsledková listina'!$B:$T,MATCH($A54,'2k - Výsledková listina'!$C:$C,0),7))</f>
        <v/>
      </c>
      <c r="M54" s="157" t="str">
        <f>IF(OR(K54="",ISBLANK(K54)),"",INDEX(body!$A:$C,L54+1,2))</f>
        <v/>
      </c>
      <c r="N54" s="157" t="str">
        <f>IF(ISNA(MATCH($A54,'2k - Výsledková listina'!$L:$L,0)),"",INDEX('2k - Výsledková listina'!$B:$T,MATCH($A54,'2k - Výsledková listina'!$L:$L,0),15))</f>
        <v/>
      </c>
      <c r="O54" s="157" t="str">
        <f>IF(ISNA(MATCH($A54,'2k - Výsledková listina'!$L:$L,0)),"",INDEX('2k - Výsledková listina'!$B:$T,MATCH($A54,'2k - Výsledková listina'!$L:$L,0),16))</f>
        <v/>
      </c>
      <c r="P54" s="157" t="str">
        <f>IF(OR(N54="",ISBLANK(N54)),"",INDEX(body!$A:$C,O54+1,2))</f>
        <v/>
      </c>
      <c r="Q54" s="157" t="str">
        <f>IF(ISNA(MATCH($A54,'3k - Výsledková listina'!$C:$C,0)),"",INDEX('3k - Výsledková listina'!$B:$T,MATCH($A54,'3k - Výsledková listina'!$C:$C,0),6))</f>
        <v/>
      </c>
      <c r="R54" s="157" t="str">
        <f>IF(ISNA(MATCH($A54,'3k - Výsledková listina'!$C:$C,0)),"",INDEX('3k - Výsledková listina'!$B:$T,MATCH($A54,'3k - Výsledková listina'!$C:$C,0),7))</f>
        <v/>
      </c>
      <c r="S54" s="157" t="str">
        <f>IF(OR(Q54="",ISBLANK(Q54)),"",INDEX(body!$A:$C,R54+1,2))</f>
        <v/>
      </c>
      <c r="T54" s="157" t="str">
        <f>IF(ISNA(MATCH($A54,'3k - Výsledková listina'!$L:$L,0)),"",INDEX('3k - Výsledková listina'!$B:$T,MATCH($A54,'3k - Výsledková listina'!$L:$L,0),15))</f>
        <v/>
      </c>
      <c r="U54" s="157" t="str">
        <f>IF(ISNA(MATCH($A54,'3k - Výsledková listina'!$L:$L,0)),"",INDEX('3k - Výsledková listina'!$B:$T,MATCH($A54,'3k - Výsledková listina'!$L:$L,0),16))</f>
        <v/>
      </c>
      <c r="V54" s="157" t="str">
        <f>IF(OR(T54="",ISBLANK(T54)),"",INDEX(body!$A:$C,U54+1,2))</f>
        <v/>
      </c>
      <c r="W54" s="157" t="str">
        <f ca="1">IF(ISNA(MATCH($A54,'4k - Výsledková listina'!$C:$C,0)),"",INDEX('4k - Výsledková listina'!$B:$T,MATCH($A54,'4k - Výsledková listina'!$C:$C,0),6))</f>
        <v/>
      </c>
      <c r="X54" s="157" t="str">
        <f ca="1">IF(ISNA(MATCH($A54,'4k - Výsledková listina'!$C:$C,0)),"",INDEX('4k - Výsledková listina'!$B:$T,MATCH($A54,'4k - Výsledková listina'!$C:$C,0),7))</f>
        <v/>
      </c>
      <c r="Y54" s="157" t="str">
        <f ca="1">IF(OR(W54="",ISBLANK(W54)),"",INDEX(body!$A:$C,X54+1,2))</f>
        <v/>
      </c>
      <c r="Z54" s="157" t="str">
        <f ca="1">IF(ISNA(MATCH($A54,'4k - Výsledková listina'!$L:$L,0)),"",INDEX('4k - Výsledková listina'!$B:$T,MATCH($A54,'4k - Výsledková listina'!$L:$L,0),15))</f>
        <v/>
      </c>
      <c r="AA54" s="157" t="str">
        <f ca="1">IF(ISNA(MATCH($A54,'4k - Výsledková listina'!$L:$L,0)),"",INDEX('4k - Výsledková listina'!$B:$T,MATCH($A54,'4k - Výsledková listina'!$L:$L,0),16))</f>
        <v/>
      </c>
      <c r="AB54" s="157" t="str">
        <f ca="1">IF(OR(Z54="",ISBLANK(Z54)),"",INDEX(body!$A:$C,AA54+1,2))</f>
        <v/>
      </c>
      <c r="AC54" s="157">
        <f t="shared" ca="1" si="6"/>
        <v>0</v>
      </c>
      <c r="AD54" s="157">
        <f t="shared" ca="1" si="7"/>
        <v>0</v>
      </c>
      <c r="AE54" s="157">
        <f t="shared" ca="1" si="8"/>
        <v>0</v>
      </c>
      <c r="AF54" s="157">
        <f t="shared" ca="1" si="9"/>
        <v>0</v>
      </c>
      <c r="AG54" s="159">
        <f t="shared" si="10"/>
        <v>51</v>
      </c>
      <c r="AH54" s="152">
        <f t="shared" si="11"/>
        <v>0</v>
      </c>
    </row>
    <row r="55" spans="1:34" ht="25.5" customHeight="1" x14ac:dyDescent="0.2">
      <c r="A55" s="161" t="str">
        <f>IF(Soupisky!H54&lt;&gt;"", Soupisky!H54, "")</f>
        <v/>
      </c>
      <c r="B55" s="162" t="str">
        <f>IF(Soupisky!I54&lt;&gt;"", Soupisky!I54, "")</f>
        <v/>
      </c>
      <c r="C55" s="155" t="str">
        <f>IF(Soupisky!J54&lt;&gt;"", Soupisky!J54, "")</f>
        <v/>
      </c>
      <c r="D55" s="163" t="str">
        <f>IF(AND(A55&lt;&gt;"", Soupisky!E54 &lt;&gt; ""), Soupisky!E54, "")</f>
        <v/>
      </c>
      <c r="E55" s="157" t="str">
        <f>IF(ISNA(MATCH($A55,'1k - Výsledková listina'!$C:$C,0)),"",INDEX('1k - Výsledková listina'!$B:$T,MATCH($A55,'1k - Výsledková listina'!$C:$C,0),6))</f>
        <v/>
      </c>
      <c r="F55" s="157" t="str">
        <f>IF(ISNA(MATCH($A55,'1k - Výsledková listina'!$C:$C,0)),"",INDEX('1k - Výsledková listina'!$B:$T,MATCH($A55,'1k - Výsledková listina'!$C:$C,0),7))</f>
        <v/>
      </c>
      <c r="G55" s="157" t="str">
        <f>IF(OR(E55="",ISBLANK(E55)),"",INDEX(body!$A:$C,F55+1,2))</f>
        <v/>
      </c>
      <c r="H55" s="157" t="str">
        <f>IF(ISNA(MATCH($A55,'1k - Výsledková listina'!$L:$L,0)),"",INDEX('1k - Výsledková listina'!$B:$T,MATCH($A55,'1k - Výsledková listina'!$L:$L,0),15))</f>
        <v/>
      </c>
      <c r="I55" s="157" t="str">
        <f>IF(ISNA(MATCH($A55,'1k - Výsledková listina'!$L:$L,0)),"",INDEX('1k - Výsledková listina'!$B:$T,MATCH($A55,'1k - Výsledková listina'!$L:$L,0),16))</f>
        <v/>
      </c>
      <c r="J55" s="157" t="str">
        <f>IF(OR(H55="",ISBLANK(H55)),"",INDEX(body!$A:$C,I55+1,2))</f>
        <v/>
      </c>
      <c r="K55" s="157" t="str">
        <f>IF(ISNA(MATCH($A55,'2k - Výsledková listina'!$C:$C,0)),"",INDEX('2k - Výsledková listina'!$B:$T,MATCH($A55,'2k - Výsledková listina'!$C:$C,0),6))</f>
        <v/>
      </c>
      <c r="L55" s="157" t="str">
        <f>IF(ISNA(MATCH($A55,'2k - Výsledková listina'!$C:$C,0)),"",INDEX('2k - Výsledková listina'!$B:$T,MATCH($A55,'2k - Výsledková listina'!$C:$C,0),7))</f>
        <v/>
      </c>
      <c r="M55" s="157" t="str">
        <f>IF(OR(K55="",ISBLANK(K55)),"",INDEX(body!$A:$C,L55+1,2))</f>
        <v/>
      </c>
      <c r="N55" s="157" t="str">
        <f>IF(ISNA(MATCH($A55,'2k - Výsledková listina'!$L:$L,0)),"",INDEX('2k - Výsledková listina'!$B:$T,MATCH($A55,'2k - Výsledková listina'!$L:$L,0),15))</f>
        <v/>
      </c>
      <c r="O55" s="157" t="str">
        <f>IF(ISNA(MATCH($A55,'2k - Výsledková listina'!$L:$L,0)),"",INDEX('2k - Výsledková listina'!$B:$T,MATCH($A55,'2k - Výsledková listina'!$L:$L,0),16))</f>
        <v/>
      </c>
      <c r="P55" s="157" t="str">
        <f>IF(OR(N55="",ISBLANK(N55)),"",INDEX(body!$A:$C,O55+1,2))</f>
        <v/>
      </c>
      <c r="Q55" s="157" t="str">
        <f>IF(ISNA(MATCH($A55,'3k - Výsledková listina'!$C:$C,0)),"",INDEX('3k - Výsledková listina'!$B:$T,MATCH($A55,'3k - Výsledková listina'!$C:$C,0),6))</f>
        <v/>
      </c>
      <c r="R55" s="157" t="str">
        <f>IF(ISNA(MATCH($A55,'3k - Výsledková listina'!$C:$C,0)),"",INDEX('3k - Výsledková listina'!$B:$T,MATCH($A55,'3k - Výsledková listina'!$C:$C,0),7))</f>
        <v/>
      </c>
      <c r="S55" s="157" t="str">
        <f>IF(OR(Q55="",ISBLANK(Q55)),"",INDEX(body!$A:$C,R55+1,2))</f>
        <v/>
      </c>
      <c r="T55" s="157" t="str">
        <f>IF(ISNA(MATCH($A55,'3k - Výsledková listina'!$L:$L,0)),"",INDEX('3k - Výsledková listina'!$B:$T,MATCH($A55,'3k - Výsledková listina'!$L:$L,0),15))</f>
        <v/>
      </c>
      <c r="U55" s="157" t="str">
        <f>IF(ISNA(MATCH($A55,'3k - Výsledková listina'!$L:$L,0)),"",INDEX('3k - Výsledková listina'!$B:$T,MATCH($A55,'3k - Výsledková listina'!$L:$L,0),16))</f>
        <v/>
      </c>
      <c r="V55" s="157" t="str">
        <f>IF(OR(T55="",ISBLANK(T55)),"",INDEX(body!$A:$C,U55+1,2))</f>
        <v/>
      </c>
      <c r="W55" s="157" t="str">
        <f ca="1">IF(ISNA(MATCH($A55,'4k - Výsledková listina'!$C:$C,0)),"",INDEX('4k - Výsledková listina'!$B:$T,MATCH($A55,'4k - Výsledková listina'!$C:$C,0),6))</f>
        <v/>
      </c>
      <c r="X55" s="157" t="str">
        <f ca="1">IF(ISNA(MATCH($A55,'4k - Výsledková listina'!$C:$C,0)),"",INDEX('4k - Výsledková listina'!$B:$T,MATCH($A55,'4k - Výsledková listina'!$C:$C,0),7))</f>
        <v/>
      </c>
      <c r="Y55" s="157" t="str">
        <f ca="1">IF(OR(W55="",ISBLANK(W55)),"",INDEX(body!$A:$C,X55+1,2))</f>
        <v/>
      </c>
      <c r="Z55" s="157" t="str">
        <f ca="1">IF(ISNA(MATCH($A55,'4k - Výsledková listina'!$L:$L,0)),"",INDEX('4k - Výsledková listina'!$B:$T,MATCH($A55,'4k - Výsledková listina'!$L:$L,0),15))</f>
        <v/>
      </c>
      <c r="AA55" s="157" t="str">
        <f ca="1">IF(ISNA(MATCH($A55,'4k - Výsledková listina'!$L:$L,0)),"",INDEX('4k - Výsledková listina'!$B:$T,MATCH($A55,'4k - Výsledková listina'!$L:$L,0),16))</f>
        <v/>
      </c>
      <c r="AB55" s="157" t="str">
        <f ca="1">IF(OR(Z55="",ISBLANK(Z55)),"",INDEX(body!$A:$C,AA55+1,2))</f>
        <v/>
      </c>
      <c r="AC55" s="157">
        <f t="shared" ca="1" si="6"/>
        <v>0</v>
      </c>
      <c r="AD55" s="157">
        <f t="shared" ca="1" si="7"/>
        <v>0</v>
      </c>
      <c r="AE55" s="157">
        <f t="shared" ca="1" si="8"/>
        <v>0</v>
      </c>
      <c r="AF55" s="157">
        <f t="shared" ca="1" si="9"/>
        <v>0</v>
      </c>
      <c r="AG55" s="159">
        <f t="shared" si="10"/>
        <v>52</v>
      </c>
      <c r="AH55" s="152">
        <f t="shared" si="11"/>
        <v>0</v>
      </c>
    </row>
    <row r="56" spans="1:34" ht="25.5" customHeight="1" x14ac:dyDescent="0.2">
      <c r="A56" s="161">
        <f>IF(Soupisky!H55&lt;&gt;"", Soupisky!H55, "")</f>
        <v>2829</v>
      </c>
      <c r="B56" s="162" t="str">
        <f>IF(Soupisky!I55&lt;&gt;"", Soupisky!I55, "")</f>
        <v>Flanderka Aleš</v>
      </c>
      <c r="C56" s="155" t="str">
        <f>IF(Soupisky!J55&lt;&gt;"", Soupisky!J55, "")</f>
        <v>M</v>
      </c>
      <c r="D56" s="163" t="str">
        <f>IF(AND(A56&lt;&gt;"", Soupisky!E55 &lt;&gt; ""), Soupisky!E55, "")</f>
        <v>MO Kolín RIVE</v>
      </c>
      <c r="E56" s="157" t="str">
        <f>IF(ISNA(MATCH($A56,'1k - Výsledková listina'!$C:$C,0)),"",INDEX('1k - Výsledková listina'!$B:$T,MATCH($A56,'1k - Výsledková listina'!$C:$C,0),6))</f>
        <v/>
      </c>
      <c r="F56" s="157" t="str">
        <f>IF(ISNA(MATCH($A56,'1k - Výsledková listina'!$C:$C,0)),"",INDEX('1k - Výsledková listina'!$B:$T,MATCH($A56,'1k - Výsledková listina'!$C:$C,0),7))</f>
        <v/>
      </c>
      <c r="G56" s="157" t="str">
        <f>IF(OR(E56="",ISBLANK(E56)),"",INDEX(body!$A:$C,F56+1,2))</f>
        <v/>
      </c>
      <c r="H56" s="157">
        <f>IF(ISNA(MATCH($A56,'1k - Výsledková listina'!$L:$L,0)),"",INDEX('1k - Výsledková listina'!$B:$T,MATCH($A56,'1k - Výsledková listina'!$L:$L,0),15))</f>
        <v>2460</v>
      </c>
      <c r="I56" s="157">
        <f>IF(ISNA(MATCH($A56,'1k - Výsledková listina'!$L:$L,0)),"",INDEX('1k - Výsledková listina'!$B:$T,MATCH($A56,'1k - Výsledková listina'!$L:$L,0),16))</f>
        <v>9</v>
      </c>
      <c r="J56" s="157">
        <f>IF(OR(H56="",ISBLANK(H56)),"",INDEX(body!$A:$C,I56+1,2))</f>
        <v>16</v>
      </c>
      <c r="K56" s="157" t="str">
        <f>IF(ISNA(MATCH($A56,'2k - Výsledková listina'!$C:$C,0)),"",INDEX('2k - Výsledková listina'!$B:$T,MATCH($A56,'2k - Výsledková listina'!$C:$C,0),6))</f>
        <v/>
      </c>
      <c r="L56" s="157" t="str">
        <f>IF(ISNA(MATCH($A56,'2k - Výsledková listina'!$C:$C,0)),"",INDEX('2k - Výsledková listina'!$B:$T,MATCH($A56,'2k - Výsledková listina'!$C:$C,0),7))</f>
        <v/>
      </c>
      <c r="M56" s="157" t="str">
        <f>IF(OR(K56="",ISBLANK(K56)),"",INDEX(body!$A:$C,L56+1,2))</f>
        <v/>
      </c>
      <c r="N56" s="157" t="str">
        <f>IF(ISNA(MATCH($A56,'2k - Výsledková listina'!$L:$L,0)),"",INDEX('2k - Výsledková listina'!$B:$T,MATCH($A56,'2k - Výsledková listina'!$L:$L,0),15))</f>
        <v/>
      </c>
      <c r="O56" s="157" t="str">
        <f>IF(ISNA(MATCH($A56,'2k - Výsledková listina'!$L:$L,0)),"",INDEX('2k - Výsledková listina'!$B:$T,MATCH($A56,'2k - Výsledková listina'!$L:$L,0),16))</f>
        <v/>
      </c>
      <c r="P56" s="157" t="str">
        <f>IF(OR(N56="",ISBLANK(N56)),"",INDEX(body!$A:$C,O56+1,2))</f>
        <v/>
      </c>
      <c r="Q56" s="157" t="str">
        <f>IF(ISNA(MATCH($A56,'3k - Výsledková listina'!$C:$C,0)),"",INDEX('3k - Výsledková listina'!$B:$T,MATCH($A56,'3k - Výsledková listina'!$C:$C,0),6))</f>
        <v/>
      </c>
      <c r="R56" s="157" t="str">
        <f>IF(ISNA(MATCH($A56,'3k - Výsledková listina'!$C:$C,0)),"",INDEX('3k - Výsledková listina'!$B:$T,MATCH($A56,'3k - Výsledková listina'!$C:$C,0),7))</f>
        <v/>
      </c>
      <c r="S56" s="157" t="str">
        <f>IF(OR(Q56="",ISBLANK(Q56)),"",INDEX(body!$A:$C,R56+1,2))</f>
        <v/>
      </c>
      <c r="T56" s="157" t="str">
        <f>IF(ISNA(MATCH($A56,'3k - Výsledková listina'!$L:$L,0)),"",INDEX('3k - Výsledková listina'!$B:$T,MATCH($A56,'3k - Výsledková listina'!$L:$L,0),15))</f>
        <v/>
      </c>
      <c r="U56" s="157" t="str">
        <f>IF(ISNA(MATCH($A56,'3k - Výsledková listina'!$L:$L,0)),"",INDEX('3k - Výsledková listina'!$B:$T,MATCH($A56,'3k - Výsledková listina'!$L:$L,0),16))</f>
        <v/>
      </c>
      <c r="V56" s="157" t="str">
        <f>IF(OR(T56="",ISBLANK(T56)),"",INDEX(body!$A:$C,U56+1,2))</f>
        <v/>
      </c>
      <c r="W56" s="157" t="str">
        <f ca="1">IF(ISNA(MATCH($A56,'4k - Výsledková listina'!$C:$C,0)),"",INDEX('4k - Výsledková listina'!$B:$T,MATCH($A56,'4k - Výsledková listina'!$C:$C,0),6))</f>
        <v/>
      </c>
      <c r="X56" s="157" t="str">
        <f ca="1">IF(ISNA(MATCH($A56,'4k - Výsledková listina'!$C:$C,0)),"",INDEX('4k - Výsledková listina'!$B:$T,MATCH($A56,'4k - Výsledková listina'!$C:$C,0),7))</f>
        <v/>
      </c>
      <c r="Y56" s="157" t="str">
        <f ca="1">IF(OR(W56="",ISBLANK(W56)),"",INDEX(body!$A:$C,X56+1,2))</f>
        <v/>
      </c>
      <c r="Z56" s="157" t="str">
        <f ca="1">IF(ISNA(MATCH($A56,'4k - Výsledková listina'!$L:$L,0)),"",INDEX('4k - Výsledková listina'!$B:$T,MATCH($A56,'4k - Výsledková listina'!$L:$L,0),15))</f>
        <v/>
      </c>
      <c r="AA56" s="157" t="str">
        <f ca="1">IF(ISNA(MATCH($A56,'4k - Výsledková listina'!$L:$L,0)),"",INDEX('4k - Výsledková listina'!$B:$T,MATCH($A56,'4k - Výsledková listina'!$L:$L,0),16))</f>
        <v/>
      </c>
      <c r="AB56" s="157" t="str">
        <f ca="1">IF(OR(Z56="",ISBLANK(Z56)),"",INDEX(body!$A:$C,AA56+1,2))</f>
        <v/>
      </c>
      <c r="AC56" s="157">
        <f t="shared" ca="1" si="6"/>
        <v>2460</v>
      </c>
      <c r="AD56" s="157">
        <f t="shared" ca="1" si="7"/>
        <v>9</v>
      </c>
      <c r="AE56" s="157">
        <f t="shared" ca="1" si="8"/>
        <v>16</v>
      </c>
      <c r="AF56" s="157">
        <f t="shared" ca="1" si="9"/>
        <v>1</v>
      </c>
      <c r="AG56" s="159">
        <f t="shared" si="10"/>
        <v>53</v>
      </c>
      <c r="AH56" s="152">
        <f t="shared" si="11"/>
        <v>1</v>
      </c>
    </row>
    <row r="57" spans="1:34" ht="25.5" customHeight="1" x14ac:dyDescent="0.2">
      <c r="A57" s="161">
        <f>IF(Soupisky!H56&lt;&gt;"", Soupisky!H56, "")</f>
        <v>2922</v>
      </c>
      <c r="B57" s="162" t="str">
        <f>IF(Soupisky!I56&lt;&gt;"", Soupisky!I56, "")</f>
        <v>Ing. Flanderka Michal</v>
      </c>
      <c r="C57" s="155" t="str">
        <f>IF(Soupisky!J56&lt;&gt;"", Soupisky!J56, "")</f>
        <v>M</v>
      </c>
      <c r="D57" s="163" t="str">
        <f>IF(AND(A57&lt;&gt;"", Soupisky!E56 &lt;&gt; ""), Soupisky!E56, "")</f>
        <v>MO Kolín RIVE</v>
      </c>
      <c r="E57" s="157">
        <f>IF(ISNA(MATCH($A57,'1k - Výsledková listina'!$C:$C,0)),"",INDEX('1k - Výsledková listina'!$B:$T,MATCH($A57,'1k - Výsledková listina'!$C:$C,0),6))</f>
        <v>9190</v>
      </c>
      <c r="F57" s="157">
        <f>IF(ISNA(MATCH($A57,'1k - Výsledková listina'!$C:$C,0)),"",INDEX('1k - Výsledková listina'!$B:$T,MATCH($A57,'1k - Výsledková listina'!$C:$C,0),7))</f>
        <v>5</v>
      </c>
      <c r="G57" s="157">
        <f>IF(OR(E57="",ISBLANK(E57)),"",INDEX(body!$A:$C,F57+1,2))</f>
        <v>27</v>
      </c>
      <c r="H57" s="157">
        <f>IF(ISNA(MATCH($A57,'1k - Výsledková listina'!$L:$L,0)),"",INDEX('1k - Výsledková listina'!$B:$T,MATCH($A57,'1k - Výsledková listina'!$L:$L,0),15))</f>
        <v>2480</v>
      </c>
      <c r="I57" s="157">
        <f>IF(ISNA(MATCH($A57,'1k - Výsledková listina'!$L:$L,0)),"",INDEX('1k - Výsledková listina'!$B:$T,MATCH($A57,'1k - Výsledková listina'!$L:$L,0),16))</f>
        <v>6</v>
      </c>
      <c r="J57" s="157">
        <f>IF(OR(H57="",ISBLANK(H57)),"",INDEX(body!$A:$C,I57+1,2))</f>
        <v>25</v>
      </c>
      <c r="K57" s="157" t="str">
        <f>IF(ISNA(MATCH($A57,'2k - Výsledková listina'!$C:$C,0)),"",INDEX('2k - Výsledková listina'!$B:$T,MATCH($A57,'2k - Výsledková listina'!$C:$C,0),6))</f>
        <v/>
      </c>
      <c r="L57" s="157" t="str">
        <f>IF(ISNA(MATCH($A57,'2k - Výsledková listina'!$C:$C,0)),"",INDEX('2k - Výsledková listina'!$B:$T,MATCH($A57,'2k - Výsledková listina'!$C:$C,0),7))</f>
        <v/>
      </c>
      <c r="M57" s="157" t="str">
        <f>IF(OR(K57="",ISBLANK(K57)),"",INDEX(body!$A:$C,L57+1,2))</f>
        <v/>
      </c>
      <c r="N57" s="157" t="str">
        <f>IF(ISNA(MATCH($A57,'2k - Výsledková listina'!$L:$L,0)),"",INDEX('2k - Výsledková listina'!$B:$T,MATCH($A57,'2k - Výsledková listina'!$L:$L,0),15))</f>
        <v/>
      </c>
      <c r="O57" s="157" t="str">
        <f>IF(ISNA(MATCH($A57,'2k - Výsledková listina'!$L:$L,0)),"",INDEX('2k - Výsledková listina'!$B:$T,MATCH($A57,'2k - Výsledková listina'!$L:$L,0),16))</f>
        <v/>
      </c>
      <c r="P57" s="157" t="str">
        <f>IF(OR(N57="",ISBLANK(N57)),"",INDEX(body!$A:$C,O57+1,2))</f>
        <v/>
      </c>
      <c r="Q57" s="157" t="str">
        <f>IF(ISNA(MATCH($A57,'3k - Výsledková listina'!$C:$C,0)),"",INDEX('3k - Výsledková listina'!$B:$T,MATCH($A57,'3k - Výsledková listina'!$C:$C,0),6))</f>
        <v/>
      </c>
      <c r="R57" s="157" t="str">
        <f>IF(ISNA(MATCH($A57,'3k - Výsledková listina'!$C:$C,0)),"",INDEX('3k - Výsledková listina'!$B:$T,MATCH($A57,'3k - Výsledková listina'!$C:$C,0),7))</f>
        <v/>
      </c>
      <c r="S57" s="157" t="str">
        <f>IF(OR(Q57="",ISBLANK(Q57)),"",INDEX(body!$A:$C,R57+1,2))</f>
        <v/>
      </c>
      <c r="T57" s="157" t="str">
        <f>IF(ISNA(MATCH($A57,'3k - Výsledková listina'!$L:$L,0)),"",INDEX('3k - Výsledková listina'!$B:$T,MATCH($A57,'3k - Výsledková listina'!$L:$L,0),15))</f>
        <v/>
      </c>
      <c r="U57" s="157" t="str">
        <f>IF(ISNA(MATCH($A57,'3k - Výsledková listina'!$L:$L,0)),"",INDEX('3k - Výsledková listina'!$B:$T,MATCH($A57,'3k - Výsledková listina'!$L:$L,0),16))</f>
        <v/>
      </c>
      <c r="V57" s="157" t="str">
        <f>IF(OR(T57="",ISBLANK(T57)),"",INDEX(body!$A:$C,U57+1,2))</f>
        <v/>
      </c>
      <c r="W57" s="157" t="str">
        <f ca="1">IF(ISNA(MATCH($A57,'4k - Výsledková listina'!$C:$C,0)),"",INDEX('4k - Výsledková listina'!$B:$T,MATCH($A57,'4k - Výsledková listina'!$C:$C,0),6))</f>
        <v/>
      </c>
      <c r="X57" s="157" t="str">
        <f ca="1">IF(ISNA(MATCH($A57,'4k - Výsledková listina'!$C:$C,0)),"",INDEX('4k - Výsledková listina'!$B:$T,MATCH($A57,'4k - Výsledková listina'!$C:$C,0),7))</f>
        <v/>
      </c>
      <c r="Y57" s="157" t="str">
        <f ca="1">IF(OR(W57="",ISBLANK(W57)),"",INDEX(body!$A:$C,X57+1,2))</f>
        <v/>
      </c>
      <c r="Z57" s="157" t="str">
        <f ca="1">IF(ISNA(MATCH($A57,'4k - Výsledková listina'!$L:$L,0)),"",INDEX('4k - Výsledková listina'!$B:$T,MATCH($A57,'4k - Výsledková listina'!$L:$L,0),15))</f>
        <v/>
      </c>
      <c r="AA57" s="157" t="str">
        <f ca="1">IF(ISNA(MATCH($A57,'4k - Výsledková listina'!$L:$L,0)),"",INDEX('4k - Výsledková listina'!$B:$T,MATCH($A57,'4k - Výsledková listina'!$L:$L,0),16))</f>
        <v/>
      </c>
      <c r="AB57" s="157" t="str">
        <f ca="1">IF(OR(Z57="",ISBLANK(Z57)),"",INDEX(body!$A:$C,AA57+1,2))</f>
        <v/>
      </c>
      <c r="AC57" s="157">
        <f t="shared" ca="1" si="6"/>
        <v>11670</v>
      </c>
      <c r="AD57" s="157">
        <f t="shared" ca="1" si="7"/>
        <v>11</v>
      </c>
      <c r="AE57" s="157">
        <f t="shared" ca="1" si="8"/>
        <v>52</v>
      </c>
      <c r="AF57" s="157">
        <f t="shared" ca="1" si="9"/>
        <v>2</v>
      </c>
      <c r="AG57" s="159">
        <f t="shared" si="10"/>
        <v>54</v>
      </c>
      <c r="AH57" s="152">
        <f t="shared" si="11"/>
        <v>1</v>
      </c>
    </row>
    <row r="58" spans="1:34" ht="25.5" customHeight="1" x14ac:dyDescent="0.2">
      <c r="A58" s="161">
        <f>IF(Soupisky!H57&lt;&gt;"", Soupisky!H57, "")</f>
        <v>1997</v>
      </c>
      <c r="B58" s="162" t="str">
        <f>IF(Soupisky!I57&lt;&gt;"", Soupisky!I57, "")</f>
        <v>Hlavatý David</v>
      </c>
      <c r="C58" s="155" t="str">
        <f>IF(Soupisky!J57&lt;&gt;"", Soupisky!J57, "")</f>
        <v>M</v>
      </c>
      <c r="D58" s="163" t="str">
        <f>IF(AND(A58&lt;&gt;"", Soupisky!E57 &lt;&gt; ""), Soupisky!E57, "")</f>
        <v>MO Kolín RIVE</v>
      </c>
      <c r="E58" s="157">
        <f>IF(ISNA(MATCH($A58,'1k - Výsledková listina'!$C:$C,0)),"",INDEX('1k - Výsledková listina'!$B:$T,MATCH($A58,'1k - Výsledková listina'!$C:$C,0),6))</f>
        <v>13830</v>
      </c>
      <c r="F58" s="157">
        <f>IF(ISNA(MATCH($A58,'1k - Výsledková listina'!$C:$C,0)),"",INDEX('1k - Výsledková listina'!$B:$T,MATCH($A58,'1k - Výsledková listina'!$C:$C,0),7))</f>
        <v>2</v>
      </c>
      <c r="G58" s="157">
        <f>IF(OR(E58="",ISBLANK(E58)),"",INDEX(body!$A:$C,F58+1,2))</f>
        <v>33</v>
      </c>
      <c r="H58" s="157">
        <f>IF(ISNA(MATCH($A58,'1k - Výsledková listina'!$L:$L,0)),"",INDEX('1k - Výsledková listina'!$B:$T,MATCH($A58,'1k - Výsledková listina'!$L:$L,0),15))</f>
        <v>1870</v>
      </c>
      <c r="I58" s="157">
        <f>IF(ISNA(MATCH($A58,'1k - Výsledková listina'!$L:$L,0)),"",INDEX('1k - Výsledková listina'!$B:$T,MATCH($A58,'1k - Výsledková listina'!$L:$L,0),16))</f>
        <v>9</v>
      </c>
      <c r="J58" s="157">
        <f>IF(OR(H58="",ISBLANK(H58)),"",INDEX(body!$A:$C,I58+1,2))</f>
        <v>16</v>
      </c>
      <c r="K58" s="157" t="str">
        <f>IF(ISNA(MATCH($A58,'2k - Výsledková listina'!$C:$C,0)),"",INDEX('2k - Výsledková listina'!$B:$T,MATCH($A58,'2k - Výsledková listina'!$C:$C,0),6))</f>
        <v/>
      </c>
      <c r="L58" s="157" t="str">
        <f>IF(ISNA(MATCH($A58,'2k - Výsledková listina'!$C:$C,0)),"",INDEX('2k - Výsledková listina'!$B:$T,MATCH($A58,'2k - Výsledková listina'!$C:$C,0),7))</f>
        <v/>
      </c>
      <c r="M58" s="157" t="str">
        <f>IF(OR(K58="",ISBLANK(K58)),"",INDEX(body!$A:$C,L58+1,2))</f>
        <v/>
      </c>
      <c r="N58" s="157" t="str">
        <f>IF(ISNA(MATCH($A58,'2k - Výsledková listina'!$L:$L,0)),"",INDEX('2k - Výsledková listina'!$B:$T,MATCH($A58,'2k - Výsledková listina'!$L:$L,0),15))</f>
        <v/>
      </c>
      <c r="O58" s="157" t="str">
        <f>IF(ISNA(MATCH($A58,'2k - Výsledková listina'!$L:$L,0)),"",INDEX('2k - Výsledková listina'!$B:$T,MATCH($A58,'2k - Výsledková listina'!$L:$L,0),16))</f>
        <v/>
      </c>
      <c r="P58" s="157" t="str">
        <f>IF(OR(N58="",ISBLANK(N58)),"",INDEX(body!$A:$C,O58+1,2))</f>
        <v/>
      </c>
      <c r="Q58" s="157" t="str">
        <f>IF(ISNA(MATCH($A58,'3k - Výsledková listina'!$C:$C,0)),"",INDEX('3k - Výsledková listina'!$B:$T,MATCH($A58,'3k - Výsledková listina'!$C:$C,0),6))</f>
        <v/>
      </c>
      <c r="R58" s="157" t="str">
        <f>IF(ISNA(MATCH($A58,'3k - Výsledková listina'!$C:$C,0)),"",INDEX('3k - Výsledková listina'!$B:$T,MATCH($A58,'3k - Výsledková listina'!$C:$C,0),7))</f>
        <v/>
      </c>
      <c r="S58" s="157" t="str">
        <f>IF(OR(Q58="",ISBLANK(Q58)),"",INDEX(body!$A:$C,R58+1,2))</f>
        <v/>
      </c>
      <c r="T58" s="157" t="str">
        <f>IF(ISNA(MATCH($A58,'3k - Výsledková listina'!$L:$L,0)),"",INDEX('3k - Výsledková listina'!$B:$T,MATCH($A58,'3k - Výsledková listina'!$L:$L,0),15))</f>
        <v/>
      </c>
      <c r="U58" s="157" t="str">
        <f>IF(ISNA(MATCH($A58,'3k - Výsledková listina'!$L:$L,0)),"",INDEX('3k - Výsledková listina'!$B:$T,MATCH($A58,'3k - Výsledková listina'!$L:$L,0),16))</f>
        <v/>
      </c>
      <c r="V58" s="157" t="str">
        <f>IF(OR(T58="",ISBLANK(T58)),"",INDEX(body!$A:$C,U58+1,2))</f>
        <v/>
      </c>
      <c r="W58" s="157" t="str">
        <f ca="1">IF(ISNA(MATCH($A58,'4k - Výsledková listina'!$C:$C,0)),"",INDEX('4k - Výsledková listina'!$B:$T,MATCH($A58,'4k - Výsledková listina'!$C:$C,0),6))</f>
        <v/>
      </c>
      <c r="X58" s="157" t="str">
        <f ca="1">IF(ISNA(MATCH($A58,'4k - Výsledková listina'!$C:$C,0)),"",INDEX('4k - Výsledková listina'!$B:$T,MATCH($A58,'4k - Výsledková listina'!$C:$C,0),7))</f>
        <v/>
      </c>
      <c r="Y58" s="157" t="str">
        <f ca="1">IF(OR(W58="",ISBLANK(W58)),"",INDEX(body!$A:$C,X58+1,2))</f>
        <v/>
      </c>
      <c r="Z58" s="157" t="str">
        <f ca="1">IF(ISNA(MATCH($A58,'4k - Výsledková listina'!$L:$L,0)),"",INDEX('4k - Výsledková listina'!$B:$T,MATCH($A58,'4k - Výsledková listina'!$L:$L,0),15))</f>
        <v/>
      </c>
      <c r="AA58" s="157" t="str">
        <f ca="1">IF(ISNA(MATCH($A58,'4k - Výsledková listina'!$L:$L,0)),"",INDEX('4k - Výsledková listina'!$B:$T,MATCH($A58,'4k - Výsledková listina'!$L:$L,0),16))</f>
        <v/>
      </c>
      <c r="AB58" s="157" t="str">
        <f ca="1">IF(OR(Z58="",ISBLANK(Z58)),"",INDEX(body!$A:$C,AA58+1,2))</f>
        <v/>
      </c>
      <c r="AC58" s="157">
        <f t="shared" ca="1" si="6"/>
        <v>15700</v>
      </c>
      <c r="AD58" s="157">
        <f t="shared" ca="1" si="7"/>
        <v>11</v>
      </c>
      <c r="AE58" s="157">
        <f t="shared" ca="1" si="8"/>
        <v>49</v>
      </c>
      <c r="AF58" s="157">
        <f t="shared" ca="1" si="9"/>
        <v>2</v>
      </c>
      <c r="AG58" s="159">
        <f t="shared" si="10"/>
        <v>55</v>
      </c>
      <c r="AH58" s="152">
        <f t="shared" si="11"/>
        <v>1</v>
      </c>
    </row>
    <row r="59" spans="1:34" ht="25.5" customHeight="1" x14ac:dyDescent="0.2">
      <c r="A59" s="161">
        <f>IF(Soupisky!H58&lt;&gt;"", Soupisky!H58, "")</f>
        <v>1133</v>
      </c>
      <c r="B59" s="162" t="str">
        <f>IF(Soupisky!I58&lt;&gt;"", Soupisky!I58, "")</f>
        <v>Vyslyšel Vladimír ml.</v>
      </c>
      <c r="C59" s="155" t="str">
        <f>IF(Soupisky!J58&lt;&gt;"", Soupisky!J58, "")</f>
        <v>M</v>
      </c>
      <c r="D59" s="163" t="str">
        <f>IF(AND(A59&lt;&gt;"", Soupisky!E58 &lt;&gt; ""), Soupisky!E58, "")</f>
        <v>MO Kolín RIVE</v>
      </c>
      <c r="E59" s="157">
        <f>IF(ISNA(MATCH($A59,'1k - Výsledková listina'!$C:$C,0)),"",INDEX('1k - Výsledková listina'!$B:$T,MATCH($A59,'1k - Výsledková listina'!$C:$C,0),6))</f>
        <v>15840</v>
      </c>
      <c r="F59" s="157">
        <f>IF(ISNA(MATCH($A59,'1k - Výsledková listina'!$C:$C,0)),"",INDEX('1k - Výsledková listina'!$B:$T,MATCH($A59,'1k - Výsledková listina'!$C:$C,0),7))</f>
        <v>2</v>
      </c>
      <c r="G59" s="157">
        <f>IF(OR(E59="",ISBLANK(E59)),"",INDEX(body!$A:$C,F59+1,2))</f>
        <v>33</v>
      </c>
      <c r="H59" s="157">
        <f>IF(ISNA(MATCH($A59,'1k - Výsledková listina'!$L:$L,0)),"",INDEX('1k - Výsledková listina'!$B:$T,MATCH($A59,'1k - Výsledková listina'!$L:$L,0),15))</f>
        <v>1070</v>
      </c>
      <c r="I59" s="157">
        <f>IF(ISNA(MATCH($A59,'1k - Výsledková listina'!$L:$L,0)),"",INDEX('1k - Výsledková listina'!$B:$T,MATCH($A59,'1k - Výsledková listina'!$L:$L,0),16))</f>
        <v>9</v>
      </c>
      <c r="J59" s="157">
        <f>IF(OR(H59="",ISBLANK(H59)),"",INDEX(body!$A:$C,I59+1,2))</f>
        <v>16</v>
      </c>
      <c r="K59" s="157" t="str">
        <f>IF(ISNA(MATCH($A59,'2k - Výsledková listina'!$C:$C,0)),"",INDEX('2k - Výsledková listina'!$B:$T,MATCH($A59,'2k - Výsledková listina'!$C:$C,0),6))</f>
        <v/>
      </c>
      <c r="L59" s="157" t="str">
        <f>IF(ISNA(MATCH($A59,'2k - Výsledková listina'!$C:$C,0)),"",INDEX('2k - Výsledková listina'!$B:$T,MATCH($A59,'2k - Výsledková listina'!$C:$C,0),7))</f>
        <v/>
      </c>
      <c r="M59" s="157" t="str">
        <f>IF(OR(K59="",ISBLANK(K59)),"",INDEX(body!$A:$C,L59+1,2))</f>
        <v/>
      </c>
      <c r="N59" s="157" t="str">
        <f>IF(ISNA(MATCH($A59,'2k - Výsledková listina'!$L:$L,0)),"",INDEX('2k - Výsledková listina'!$B:$T,MATCH($A59,'2k - Výsledková listina'!$L:$L,0),15))</f>
        <v/>
      </c>
      <c r="O59" s="157" t="str">
        <f>IF(ISNA(MATCH($A59,'2k - Výsledková listina'!$L:$L,0)),"",INDEX('2k - Výsledková listina'!$B:$T,MATCH($A59,'2k - Výsledková listina'!$L:$L,0),16))</f>
        <v/>
      </c>
      <c r="P59" s="157" t="str">
        <f>IF(OR(N59="",ISBLANK(N59)),"",INDEX(body!$A:$C,O59+1,2))</f>
        <v/>
      </c>
      <c r="Q59" s="157" t="str">
        <f>IF(ISNA(MATCH($A59,'3k - Výsledková listina'!$C:$C,0)),"",INDEX('3k - Výsledková listina'!$B:$T,MATCH($A59,'3k - Výsledková listina'!$C:$C,0),6))</f>
        <v/>
      </c>
      <c r="R59" s="157" t="str">
        <f>IF(ISNA(MATCH($A59,'3k - Výsledková listina'!$C:$C,0)),"",INDEX('3k - Výsledková listina'!$B:$T,MATCH($A59,'3k - Výsledková listina'!$C:$C,0),7))</f>
        <v/>
      </c>
      <c r="S59" s="157" t="str">
        <f>IF(OR(Q59="",ISBLANK(Q59)),"",INDEX(body!$A:$C,R59+1,2))</f>
        <v/>
      </c>
      <c r="T59" s="157" t="str">
        <f>IF(ISNA(MATCH($A59,'3k - Výsledková listina'!$L:$L,0)),"",INDEX('3k - Výsledková listina'!$B:$T,MATCH($A59,'3k - Výsledková listina'!$L:$L,0),15))</f>
        <v/>
      </c>
      <c r="U59" s="157" t="str">
        <f>IF(ISNA(MATCH($A59,'3k - Výsledková listina'!$L:$L,0)),"",INDEX('3k - Výsledková listina'!$B:$T,MATCH($A59,'3k - Výsledková listina'!$L:$L,0),16))</f>
        <v/>
      </c>
      <c r="V59" s="157" t="str">
        <f>IF(OR(T59="",ISBLANK(T59)),"",INDEX(body!$A:$C,U59+1,2))</f>
        <v/>
      </c>
      <c r="W59" s="157" t="str">
        <f ca="1">IF(ISNA(MATCH($A59,'4k - Výsledková listina'!$C:$C,0)),"",INDEX('4k - Výsledková listina'!$B:$T,MATCH($A59,'4k - Výsledková listina'!$C:$C,0),6))</f>
        <v/>
      </c>
      <c r="X59" s="157" t="str">
        <f ca="1">IF(ISNA(MATCH($A59,'4k - Výsledková listina'!$C:$C,0)),"",INDEX('4k - Výsledková listina'!$B:$T,MATCH($A59,'4k - Výsledková listina'!$C:$C,0),7))</f>
        <v/>
      </c>
      <c r="Y59" s="157" t="str">
        <f ca="1">IF(OR(W59="",ISBLANK(W59)),"",INDEX(body!$A:$C,X59+1,2))</f>
        <v/>
      </c>
      <c r="Z59" s="157" t="str">
        <f ca="1">IF(ISNA(MATCH($A59,'4k - Výsledková listina'!$L:$L,0)),"",INDEX('4k - Výsledková listina'!$B:$T,MATCH($A59,'4k - Výsledková listina'!$L:$L,0),15))</f>
        <v/>
      </c>
      <c r="AA59" s="157" t="str">
        <f ca="1">IF(ISNA(MATCH($A59,'4k - Výsledková listina'!$L:$L,0)),"",INDEX('4k - Výsledková listina'!$B:$T,MATCH($A59,'4k - Výsledková listina'!$L:$L,0),16))</f>
        <v/>
      </c>
      <c r="AB59" s="157" t="str">
        <f ca="1">IF(OR(Z59="",ISBLANK(Z59)),"",INDEX(body!$A:$C,AA59+1,2))</f>
        <v/>
      </c>
      <c r="AC59" s="157">
        <f t="shared" ca="1" si="6"/>
        <v>16910</v>
      </c>
      <c r="AD59" s="157">
        <f t="shared" ca="1" si="7"/>
        <v>11</v>
      </c>
      <c r="AE59" s="157">
        <f t="shared" ca="1" si="8"/>
        <v>49</v>
      </c>
      <c r="AF59" s="157">
        <f t="shared" ca="1" si="9"/>
        <v>2</v>
      </c>
      <c r="AG59" s="159">
        <f t="shared" si="10"/>
        <v>56</v>
      </c>
      <c r="AH59" s="152">
        <f t="shared" si="11"/>
        <v>1</v>
      </c>
    </row>
    <row r="60" spans="1:34" ht="25.5" customHeight="1" x14ac:dyDescent="0.2">
      <c r="A60" s="161">
        <f>IF(Soupisky!H59&lt;&gt;"", Soupisky!H59, "")</f>
        <v>2828</v>
      </c>
      <c r="B60" s="162" t="str">
        <f>IF(Soupisky!I59&lt;&gt;"", Soupisky!I59, "")</f>
        <v>Kuba Jiří</v>
      </c>
      <c r="C60" s="155" t="str">
        <f>IF(Soupisky!J59&lt;&gt;"", Soupisky!J59, "")</f>
        <v>M</v>
      </c>
      <c r="D60" s="163" t="str">
        <f>IF(AND(A60&lt;&gt;"", Soupisky!E59 &lt;&gt; ""), Soupisky!E59, "")</f>
        <v>MO Kolín RIVE</v>
      </c>
      <c r="E60" s="157" t="str">
        <f>IF(ISNA(MATCH($A60,'1k - Výsledková listina'!$C:$C,0)),"",INDEX('1k - Výsledková listina'!$B:$T,MATCH($A60,'1k - Výsledková listina'!$C:$C,0),6))</f>
        <v/>
      </c>
      <c r="F60" s="157" t="str">
        <f>IF(ISNA(MATCH($A60,'1k - Výsledková listina'!$C:$C,0)),"",INDEX('1k - Výsledková listina'!$B:$T,MATCH($A60,'1k - Výsledková listina'!$C:$C,0),7))</f>
        <v/>
      </c>
      <c r="G60" s="157" t="str">
        <f>IF(OR(E60="",ISBLANK(E60)),"",INDEX(body!$A:$C,F60+1,2))</f>
        <v/>
      </c>
      <c r="H60" s="157" t="str">
        <f>IF(ISNA(MATCH($A60,'1k - Výsledková listina'!$L:$L,0)),"",INDEX('1k - Výsledková listina'!$B:$T,MATCH($A60,'1k - Výsledková listina'!$L:$L,0),15))</f>
        <v/>
      </c>
      <c r="I60" s="157" t="str">
        <f>IF(ISNA(MATCH($A60,'1k - Výsledková listina'!$L:$L,0)),"",INDEX('1k - Výsledková listina'!$B:$T,MATCH($A60,'1k - Výsledková listina'!$L:$L,0),16))</f>
        <v/>
      </c>
      <c r="J60" s="157" t="str">
        <f>IF(OR(H60="",ISBLANK(H60)),"",INDEX(body!$A:$C,I60+1,2))</f>
        <v/>
      </c>
      <c r="K60" s="157" t="str">
        <f>IF(ISNA(MATCH($A60,'2k - Výsledková listina'!$C:$C,0)),"",INDEX('2k - Výsledková listina'!$B:$T,MATCH($A60,'2k - Výsledková listina'!$C:$C,0),6))</f>
        <v/>
      </c>
      <c r="L60" s="157" t="str">
        <f>IF(ISNA(MATCH($A60,'2k - Výsledková listina'!$C:$C,0)),"",INDEX('2k - Výsledková listina'!$B:$T,MATCH($A60,'2k - Výsledková listina'!$C:$C,0),7))</f>
        <v/>
      </c>
      <c r="M60" s="157" t="str">
        <f>IF(OR(K60="",ISBLANK(K60)),"",INDEX(body!$A:$C,L60+1,2))</f>
        <v/>
      </c>
      <c r="N60" s="157" t="str">
        <f>IF(ISNA(MATCH($A60,'2k - Výsledková listina'!$L:$L,0)),"",INDEX('2k - Výsledková listina'!$B:$T,MATCH($A60,'2k - Výsledková listina'!$L:$L,0),15))</f>
        <v/>
      </c>
      <c r="O60" s="157" t="str">
        <f>IF(ISNA(MATCH($A60,'2k - Výsledková listina'!$L:$L,0)),"",INDEX('2k - Výsledková listina'!$B:$T,MATCH($A60,'2k - Výsledková listina'!$L:$L,0),16))</f>
        <v/>
      </c>
      <c r="P60" s="157" t="str">
        <f>IF(OR(N60="",ISBLANK(N60)),"",INDEX(body!$A:$C,O60+1,2))</f>
        <v/>
      </c>
      <c r="Q60" s="157" t="str">
        <f>IF(ISNA(MATCH($A60,'3k - Výsledková listina'!$C:$C,0)),"",INDEX('3k - Výsledková listina'!$B:$T,MATCH($A60,'3k - Výsledková listina'!$C:$C,0),6))</f>
        <v/>
      </c>
      <c r="R60" s="157" t="str">
        <f>IF(ISNA(MATCH($A60,'3k - Výsledková listina'!$C:$C,0)),"",INDEX('3k - Výsledková listina'!$B:$T,MATCH($A60,'3k - Výsledková listina'!$C:$C,0),7))</f>
        <v/>
      </c>
      <c r="S60" s="157" t="str">
        <f>IF(OR(Q60="",ISBLANK(Q60)),"",INDEX(body!$A:$C,R60+1,2))</f>
        <v/>
      </c>
      <c r="T60" s="157" t="str">
        <f>IF(ISNA(MATCH($A60,'3k - Výsledková listina'!$L:$L,0)),"",INDEX('3k - Výsledková listina'!$B:$T,MATCH($A60,'3k - Výsledková listina'!$L:$L,0),15))</f>
        <v/>
      </c>
      <c r="U60" s="157" t="str">
        <f>IF(ISNA(MATCH($A60,'3k - Výsledková listina'!$L:$L,0)),"",INDEX('3k - Výsledková listina'!$B:$T,MATCH($A60,'3k - Výsledková listina'!$L:$L,0),16))</f>
        <v/>
      </c>
      <c r="V60" s="157" t="str">
        <f>IF(OR(T60="",ISBLANK(T60)),"",INDEX(body!$A:$C,U60+1,2))</f>
        <v/>
      </c>
      <c r="W60" s="157" t="str">
        <f ca="1">IF(ISNA(MATCH($A60,'4k - Výsledková listina'!$C:$C,0)),"",INDEX('4k - Výsledková listina'!$B:$T,MATCH($A60,'4k - Výsledková listina'!$C:$C,0),6))</f>
        <v/>
      </c>
      <c r="X60" s="157" t="str">
        <f ca="1">IF(ISNA(MATCH($A60,'4k - Výsledková listina'!$C:$C,0)),"",INDEX('4k - Výsledková listina'!$B:$T,MATCH($A60,'4k - Výsledková listina'!$C:$C,0),7))</f>
        <v/>
      </c>
      <c r="Y60" s="157" t="str">
        <f ca="1">IF(OR(W60="",ISBLANK(W60)),"",INDEX(body!$A:$C,X60+1,2))</f>
        <v/>
      </c>
      <c r="Z60" s="157" t="str">
        <f ca="1">IF(ISNA(MATCH($A60,'4k - Výsledková listina'!$L:$L,0)),"",INDEX('4k - Výsledková listina'!$B:$T,MATCH($A60,'4k - Výsledková listina'!$L:$L,0),15))</f>
        <v/>
      </c>
      <c r="AA60" s="157" t="str">
        <f ca="1">IF(ISNA(MATCH($A60,'4k - Výsledková listina'!$L:$L,0)),"",INDEX('4k - Výsledková listina'!$B:$T,MATCH($A60,'4k - Výsledková listina'!$L:$L,0),16))</f>
        <v/>
      </c>
      <c r="AB60" s="157" t="str">
        <f ca="1">IF(OR(Z60="",ISBLANK(Z60)),"",INDEX(body!$A:$C,AA60+1,2))</f>
        <v/>
      </c>
      <c r="AC60" s="157">
        <f t="shared" ca="1" si="6"/>
        <v>0</v>
      </c>
      <c r="AD60" s="157">
        <f t="shared" ca="1" si="7"/>
        <v>0</v>
      </c>
      <c r="AE60" s="157">
        <f t="shared" ca="1" si="8"/>
        <v>0</v>
      </c>
      <c r="AF60" s="157">
        <f t="shared" ca="1" si="9"/>
        <v>0</v>
      </c>
      <c r="AG60" s="159">
        <f t="shared" si="10"/>
        <v>57</v>
      </c>
      <c r="AH60" s="152">
        <f t="shared" si="11"/>
        <v>1</v>
      </c>
    </row>
    <row r="61" spans="1:34" ht="25.5" customHeight="1" x14ac:dyDescent="0.2">
      <c r="A61" s="161">
        <f>IF(Soupisky!H60&lt;&gt;"", Soupisky!H60, "")</f>
        <v>2830</v>
      </c>
      <c r="B61" s="162" t="str">
        <f>IF(Soupisky!I60&lt;&gt;"", Soupisky!I60, "")</f>
        <v>Kořínek Lukáš</v>
      </c>
      <c r="C61" s="155" t="str">
        <f>IF(Soupisky!J60&lt;&gt;"", Soupisky!J60, "")</f>
        <v>M</v>
      </c>
      <c r="D61" s="163" t="str">
        <f>IF(AND(A61&lt;&gt;"", Soupisky!E60 &lt;&gt; ""), Soupisky!E60, "")</f>
        <v>MO Kolín RIVE</v>
      </c>
      <c r="E61" s="157" t="str">
        <f>IF(ISNA(MATCH($A61,'1k - Výsledková listina'!$C:$C,0)),"",INDEX('1k - Výsledková listina'!$B:$T,MATCH($A61,'1k - Výsledková listina'!$C:$C,0),6))</f>
        <v/>
      </c>
      <c r="F61" s="157" t="str">
        <f>IF(ISNA(MATCH($A61,'1k - Výsledková listina'!$C:$C,0)),"",INDEX('1k - Výsledková listina'!$B:$T,MATCH($A61,'1k - Výsledková listina'!$C:$C,0),7))</f>
        <v/>
      </c>
      <c r="G61" s="157" t="str">
        <f>IF(OR(E61="",ISBLANK(E61)),"",INDEX(body!$A:$C,F61+1,2))</f>
        <v/>
      </c>
      <c r="H61" s="157" t="str">
        <f>IF(ISNA(MATCH($A61,'1k - Výsledková listina'!$L:$L,0)),"",INDEX('1k - Výsledková listina'!$B:$T,MATCH($A61,'1k - Výsledková listina'!$L:$L,0),15))</f>
        <v/>
      </c>
      <c r="I61" s="157" t="str">
        <f>IF(ISNA(MATCH($A61,'1k - Výsledková listina'!$L:$L,0)),"",INDEX('1k - Výsledková listina'!$B:$T,MATCH($A61,'1k - Výsledková listina'!$L:$L,0),16))</f>
        <v/>
      </c>
      <c r="J61" s="157" t="str">
        <f>IF(OR(H61="",ISBLANK(H61)),"",INDEX(body!$A:$C,I61+1,2))</f>
        <v/>
      </c>
      <c r="K61" s="157" t="str">
        <f>IF(ISNA(MATCH($A61,'2k - Výsledková listina'!$C:$C,0)),"",INDEX('2k - Výsledková listina'!$B:$T,MATCH($A61,'2k - Výsledková listina'!$C:$C,0),6))</f>
        <v/>
      </c>
      <c r="L61" s="157" t="str">
        <f>IF(ISNA(MATCH($A61,'2k - Výsledková listina'!$C:$C,0)),"",INDEX('2k - Výsledková listina'!$B:$T,MATCH($A61,'2k - Výsledková listina'!$C:$C,0),7))</f>
        <v/>
      </c>
      <c r="M61" s="157" t="str">
        <f>IF(OR(K61="",ISBLANK(K61)),"",INDEX(body!$A:$C,L61+1,2))</f>
        <v/>
      </c>
      <c r="N61" s="157" t="str">
        <f>IF(ISNA(MATCH($A61,'2k - Výsledková listina'!$L:$L,0)),"",INDEX('2k - Výsledková listina'!$B:$T,MATCH($A61,'2k - Výsledková listina'!$L:$L,0),15))</f>
        <v/>
      </c>
      <c r="O61" s="157" t="str">
        <f>IF(ISNA(MATCH($A61,'2k - Výsledková listina'!$L:$L,0)),"",INDEX('2k - Výsledková listina'!$B:$T,MATCH($A61,'2k - Výsledková listina'!$L:$L,0),16))</f>
        <v/>
      </c>
      <c r="P61" s="157" t="str">
        <f>IF(OR(N61="",ISBLANK(N61)),"",INDEX(body!$A:$C,O61+1,2))</f>
        <v/>
      </c>
      <c r="Q61" s="157" t="str">
        <f>IF(ISNA(MATCH($A61,'3k - Výsledková listina'!$C:$C,0)),"",INDEX('3k - Výsledková listina'!$B:$T,MATCH($A61,'3k - Výsledková listina'!$C:$C,0),6))</f>
        <v/>
      </c>
      <c r="R61" s="157" t="str">
        <f>IF(ISNA(MATCH($A61,'3k - Výsledková listina'!$C:$C,0)),"",INDEX('3k - Výsledková listina'!$B:$T,MATCH($A61,'3k - Výsledková listina'!$C:$C,0),7))</f>
        <v/>
      </c>
      <c r="S61" s="157" t="str">
        <f>IF(OR(Q61="",ISBLANK(Q61)),"",INDEX(body!$A:$C,R61+1,2))</f>
        <v/>
      </c>
      <c r="T61" s="157" t="str">
        <f>IF(ISNA(MATCH($A61,'3k - Výsledková listina'!$L:$L,0)),"",INDEX('3k - Výsledková listina'!$B:$T,MATCH($A61,'3k - Výsledková listina'!$L:$L,0),15))</f>
        <v/>
      </c>
      <c r="U61" s="157" t="str">
        <f>IF(ISNA(MATCH($A61,'3k - Výsledková listina'!$L:$L,0)),"",INDEX('3k - Výsledková listina'!$B:$T,MATCH($A61,'3k - Výsledková listina'!$L:$L,0),16))</f>
        <v/>
      </c>
      <c r="V61" s="157" t="str">
        <f>IF(OR(T61="",ISBLANK(T61)),"",INDEX(body!$A:$C,U61+1,2))</f>
        <v/>
      </c>
      <c r="W61" s="157" t="str">
        <f ca="1">IF(ISNA(MATCH($A61,'4k - Výsledková listina'!$C:$C,0)),"",INDEX('4k - Výsledková listina'!$B:$T,MATCH($A61,'4k - Výsledková listina'!$C:$C,0),6))</f>
        <v/>
      </c>
      <c r="X61" s="157" t="str">
        <f ca="1">IF(ISNA(MATCH($A61,'4k - Výsledková listina'!$C:$C,0)),"",INDEX('4k - Výsledková listina'!$B:$T,MATCH($A61,'4k - Výsledková listina'!$C:$C,0),7))</f>
        <v/>
      </c>
      <c r="Y61" s="157" t="str">
        <f ca="1">IF(OR(W61="",ISBLANK(W61)),"",INDEX(body!$A:$C,X61+1,2))</f>
        <v/>
      </c>
      <c r="Z61" s="157" t="str">
        <f ca="1">IF(ISNA(MATCH($A61,'4k - Výsledková listina'!$L:$L,0)),"",INDEX('4k - Výsledková listina'!$B:$T,MATCH($A61,'4k - Výsledková listina'!$L:$L,0),15))</f>
        <v/>
      </c>
      <c r="AA61" s="157" t="str">
        <f ca="1">IF(ISNA(MATCH($A61,'4k - Výsledková listina'!$L:$L,0)),"",INDEX('4k - Výsledková listina'!$B:$T,MATCH($A61,'4k - Výsledková listina'!$L:$L,0),16))</f>
        <v/>
      </c>
      <c r="AB61" s="157" t="str">
        <f ca="1">IF(OR(Z61="",ISBLANK(Z61)),"",INDEX(body!$A:$C,AA61+1,2))</f>
        <v/>
      </c>
      <c r="AC61" s="157">
        <f t="shared" ca="1" si="6"/>
        <v>0</v>
      </c>
      <c r="AD61" s="157">
        <f t="shared" ca="1" si="7"/>
        <v>0</v>
      </c>
      <c r="AE61" s="157">
        <f t="shared" ca="1" si="8"/>
        <v>0</v>
      </c>
      <c r="AF61" s="157">
        <f t="shared" ca="1" si="9"/>
        <v>0</v>
      </c>
      <c r="AG61" s="159">
        <f t="shared" si="10"/>
        <v>58</v>
      </c>
      <c r="AH61" s="152">
        <f t="shared" si="11"/>
        <v>1</v>
      </c>
    </row>
    <row r="62" spans="1:34" ht="25.5" customHeight="1" x14ac:dyDescent="0.2">
      <c r="A62" s="161">
        <f>IF(Soupisky!H61&lt;&gt;"", Soupisky!H61, "")</f>
        <v>2373</v>
      </c>
      <c r="B62" s="162" t="str">
        <f>IF(Soupisky!I61&lt;&gt;"", Soupisky!I61, "")</f>
        <v>Havlíček Petr</v>
      </c>
      <c r="C62" s="155" t="str">
        <f>IF(Soupisky!J61&lt;&gt;"", Soupisky!J61, "")</f>
        <v>M</v>
      </c>
      <c r="D62" s="163" t="str">
        <f>IF(AND(A62&lt;&gt;"", Soupisky!E61 &lt;&gt; ""), Soupisky!E61, "")</f>
        <v>MO Kolín RIVE</v>
      </c>
      <c r="E62" s="157" t="str">
        <f>IF(ISNA(MATCH($A62,'1k - Výsledková listina'!$C:$C,0)),"",INDEX('1k - Výsledková listina'!$B:$T,MATCH($A62,'1k - Výsledková listina'!$C:$C,0),6))</f>
        <v/>
      </c>
      <c r="F62" s="157" t="str">
        <f>IF(ISNA(MATCH($A62,'1k - Výsledková listina'!$C:$C,0)),"",INDEX('1k - Výsledková listina'!$B:$T,MATCH($A62,'1k - Výsledková listina'!$C:$C,0),7))</f>
        <v/>
      </c>
      <c r="G62" s="157" t="str">
        <f>IF(OR(E62="",ISBLANK(E62)),"",INDEX(body!$A:$C,F62+1,2))</f>
        <v/>
      </c>
      <c r="H62" s="157" t="str">
        <f>IF(ISNA(MATCH($A62,'1k - Výsledková listina'!$L:$L,0)),"",INDEX('1k - Výsledková listina'!$B:$T,MATCH($A62,'1k - Výsledková listina'!$L:$L,0),15))</f>
        <v/>
      </c>
      <c r="I62" s="157" t="str">
        <f>IF(ISNA(MATCH($A62,'1k - Výsledková listina'!$L:$L,0)),"",INDEX('1k - Výsledková listina'!$B:$T,MATCH($A62,'1k - Výsledková listina'!$L:$L,0),16))</f>
        <v/>
      </c>
      <c r="J62" s="157" t="str">
        <f>IF(OR(H62="",ISBLANK(H62)),"",INDEX(body!$A:$C,I62+1,2))</f>
        <v/>
      </c>
      <c r="K62" s="157" t="str">
        <f>IF(ISNA(MATCH($A62,'2k - Výsledková listina'!$C:$C,0)),"",INDEX('2k - Výsledková listina'!$B:$T,MATCH($A62,'2k - Výsledková listina'!$C:$C,0),6))</f>
        <v/>
      </c>
      <c r="L62" s="157" t="str">
        <f>IF(ISNA(MATCH($A62,'2k - Výsledková listina'!$C:$C,0)),"",INDEX('2k - Výsledková listina'!$B:$T,MATCH($A62,'2k - Výsledková listina'!$C:$C,0),7))</f>
        <v/>
      </c>
      <c r="M62" s="157" t="str">
        <f>IF(OR(K62="",ISBLANK(K62)),"",INDEX(body!$A:$C,L62+1,2))</f>
        <v/>
      </c>
      <c r="N62" s="157" t="str">
        <f>IF(ISNA(MATCH($A62,'2k - Výsledková listina'!$L:$L,0)),"",INDEX('2k - Výsledková listina'!$B:$T,MATCH($A62,'2k - Výsledková listina'!$L:$L,0),15))</f>
        <v/>
      </c>
      <c r="O62" s="157" t="str">
        <f>IF(ISNA(MATCH($A62,'2k - Výsledková listina'!$L:$L,0)),"",INDEX('2k - Výsledková listina'!$B:$T,MATCH($A62,'2k - Výsledková listina'!$L:$L,0),16))</f>
        <v/>
      </c>
      <c r="P62" s="157" t="str">
        <f>IF(OR(N62="",ISBLANK(N62)),"",INDEX(body!$A:$C,O62+1,2))</f>
        <v/>
      </c>
      <c r="Q62" s="157" t="str">
        <f>IF(ISNA(MATCH($A62,'3k - Výsledková listina'!$C:$C,0)),"",INDEX('3k - Výsledková listina'!$B:$T,MATCH($A62,'3k - Výsledková listina'!$C:$C,0),6))</f>
        <v/>
      </c>
      <c r="R62" s="157" t="str">
        <f>IF(ISNA(MATCH($A62,'3k - Výsledková listina'!$C:$C,0)),"",INDEX('3k - Výsledková listina'!$B:$T,MATCH($A62,'3k - Výsledková listina'!$C:$C,0),7))</f>
        <v/>
      </c>
      <c r="S62" s="157" t="str">
        <f>IF(OR(Q62="",ISBLANK(Q62)),"",INDEX(body!$A:$C,R62+1,2))</f>
        <v/>
      </c>
      <c r="T62" s="157" t="str">
        <f>IF(ISNA(MATCH($A62,'3k - Výsledková listina'!$L:$L,0)),"",INDEX('3k - Výsledková listina'!$B:$T,MATCH($A62,'3k - Výsledková listina'!$L:$L,0),15))</f>
        <v/>
      </c>
      <c r="U62" s="157" t="str">
        <f>IF(ISNA(MATCH($A62,'3k - Výsledková listina'!$L:$L,0)),"",INDEX('3k - Výsledková listina'!$B:$T,MATCH($A62,'3k - Výsledková listina'!$L:$L,0),16))</f>
        <v/>
      </c>
      <c r="V62" s="157" t="str">
        <f>IF(OR(T62="",ISBLANK(T62)),"",INDEX(body!$A:$C,U62+1,2))</f>
        <v/>
      </c>
      <c r="W62" s="157" t="str">
        <f ca="1">IF(ISNA(MATCH($A62,'4k - Výsledková listina'!$C:$C,0)),"",INDEX('4k - Výsledková listina'!$B:$T,MATCH($A62,'4k - Výsledková listina'!$C:$C,0),6))</f>
        <v/>
      </c>
      <c r="X62" s="157" t="str">
        <f ca="1">IF(ISNA(MATCH($A62,'4k - Výsledková listina'!$C:$C,0)),"",INDEX('4k - Výsledková listina'!$B:$T,MATCH($A62,'4k - Výsledková listina'!$C:$C,0),7))</f>
        <v/>
      </c>
      <c r="Y62" s="157" t="str">
        <f ca="1">IF(OR(W62="",ISBLANK(W62)),"",INDEX(body!$A:$C,X62+1,2))</f>
        <v/>
      </c>
      <c r="Z62" s="157" t="str">
        <f ca="1">IF(ISNA(MATCH($A62,'4k - Výsledková listina'!$L:$L,0)),"",INDEX('4k - Výsledková listina'!$B:$T,MATCH($A62,'4k - Výsledková listina'!$L:$L,0),15))</f>
        <v/>
      </c>
      <c r="AA62" s="157" t="str">
        <f ca="1">IF(ISNA(MATCH($A62,'4k - Výsledková listina'!$L:$L,0)),"",INDEX('4k - Výsledková listina'!$B:$T,MATCH($A62,'4k - Výsledková listina'!$L:$L,0),16))</f>
        <v/>
      </c>
      <c r="AB62" s="157" t="str">
        <f ca="1">IF(OR(Z62="",ISBLANK(Z62)),"",INDEX(body!$A:$C,AA62+1,2))</f>
        <v/>
      </c>
      <c r="AC62" s="157">
        <f t="shared" ca="1" si="6"/>
        <v>0</v>
      </c>
      <c r="AD62" s="157">
        <f t="shared" ca="1" si="7"/>
        <v>0</v>
      </c>
      <c r="AE62" s="157">
        <f t="shared" ca="1" si="8"/>
        <v>0</v>
      </c>
      <c r="AF62" s="157">
        <f t="shared" ca="1" si="9"/>
        <v>0</v>
      </c>
      <c r="AG62" s="159">
        <f t="shared" si="10"/>
        <v>59</v>
      </c>
      <c r="AH62" s="152">
        <f t="shared" si="11"/>
        <v>1</v>
      </c>
    </row>
    <row r="63" spans="1:34" ht="25.5" customHeight="1" x14ac:dyDescent="0.2">
      <c r="A63" s="161">
        <f>IF(Soupisky!H62&lt;&gt;"", Soupisky!H62, "")</f>
        <v>2588</v>
      </c>
      <c r="B63" s="162" t="str">
        <f>IF(Soupisky!I62&lt;&gt;"", Soupisky!I62, "")</f>
        <v>Ludvík Jiří</v>
      </c>
      <c r="C63" s="155" t="str">
        <f>IF(Soupisky!J62&lt;&gt;"", Soupisky!J62, "")</f>
        <v>M</v>
      </c>
      <c r="D63" s="163" t="str">
        <f>IF(AND(A63&lt;&gt;"", Soupisky!E62 &lt;&gt; ""), Soupisky!E62, "")</f>
        <v>MO Kolín RIVE</v>
      </c>
      <c r="E63" s="157" t="str">
        <f>IF(ISNA(MATCH($A63,'1k - Výsledková listina'!$C:$C,0)),"",INDEX('1k - Výsledková listina'!$B:$T,MATCH($A63,'1k - Výsledková listina'!$C:$C,0),6))</f>
        <v/>
      </c>
      <c r="F63" s="157" t="str">
        <f>IF(ISNA(MATCH($A63,'1k - Výsledková listina'!$C:$C,0)),"",INDEX('1k - Výsledková listina'!$B:$T,MATCH($A63,'1k - Výsledková listina'!$C:$C,0),7))</f>
        <v/>
      </c>
      <c r="G63" s="157" t="str">
        <f>IF(OR(E63="",ISBLANK(E63)),"",INDEX(body!$A:$C,F63+1,2))</f>
        <v/>
      </c>
      <c r="H63" s="157" t="str">
        <f>IF(ISNA(MATCH($A63,'1k - Výsledková listina'!$L:$L,0)),"",INDEX('1k - Výsledková listina'!$B:$T,MATCH($A63,'1k - Výsledková listina'!$L:$L,0),15))</f>
        <v/>
      </c>
      <c r="I63" s="157" t="str">
        <f>IF(ISNA(MATCH($A63,'1k - Výsledková listina'!$L:$L,0)),"",INDEX('1k - Výsledková listina'!$B:$T,MATCH($A63,'1k - Výsledková listina'!$L:$L,0),16))</f>
        <v/>
      </c>
      <c r="J63" s="157" t="str">
        <f>IF(OR(H63="",ISBLANK(H63)),"",INDEX(body!$A:$C,I63+1,2))</f>
        <v/>
      </c>
      <c r="K63" s="157" t="str">
        <f>IF(ISNA(MATCH($A63,'2k - Výsledková listina'!$C:$C,0)),"",INDEX('2k - Výsledková listina'!$B:$T,MATCH($A63,'2k - Výsledková listina'!$C:$C,0),6))</f>
        <v/>
      </c>
      <c r="L63" s="157" t="str">
        <f>IF(ISNA(MATCH($A63,'2k - Výsledková listina'!$C:$C,0)),"",INDEX('2k - Výsledková listina'!$B:$T,MATCH($A63,'2k - Výsledková listina'!$C:$C,0),7))</f>
        <v/>
      </c>
      <c r="M63" s="157" t="str">
        <f>IF(OR(K63="",ISBLANK(K63)),"",INDEX(body!$A:$C,L63+1,2))</f>
        <v/>
      </c>
      <c r="N63" s="157" t="str">
        <f>IF(ISNA(MATCH($A63,'2k - Výsledková listina'!$L:$L,0)),"",INDEX('2k - Výsledková listina'!$B:$T,MATCH($A63,'2k - Výsledková listina'!$L:$L,0),15))</f>
        <v/>
      </c>
      <c r="O63" s="157" t="str">
        <f>IF(ISNA(MATCH($A63,'2k - Výsledková listina'!$L:$L,0)),"",INDEX('2k - Výsledková listina'!$B:$T,MATCH($A63,'2k - Výsledková listina'!$L:$L,0),16))</f>
        <v/>
      </c>
      <c r="P63" s="157" t="str">
        <f>IF(OR(N63="",ISBLANK(N63)),"",INDEX(body!$A:$C,O63+1,2))</f>
        <v/>
      </c>
      <c r="Q63" s="157" t="str">
        <f>IF(ISNA(MATCH($A63,'3k - Výsledková listina'!$C:$C,0)),"",INDEX('3k - Výsledková listina'!$B:$T,MATCH($A63,'3k - Výsledková listina'!$C:$C,0),6))</f>
        <v/>
      </c>
      <c r="R63" s="157" t="str">
        <f>IF(ISNA(MATCH($A63,'3k - Výsledková listina'!$C:$C,0)),"",INDEX('3k - Výsledková listina'!$B:$T,MATCH($A63,'3k - Výsledková listina'!$C:$C,0),7))</f>
        <v/>
      </c>
      <c r="S63" s="157" t="str">
        <f>IF(OR(Q63="",ISBLANK(Q63)),"",INDEX(body!$A:$C,R63+1,2))</f>
        <v/>
      </c>
      <c r="T63" s="157" t="str">
        <f>IF(ISNA(MATCH($A63,'3k - Výsledková listina'!$L:$L,0)),"",INDEX('3k - Výsledková listina'!$B:$T,MATCH($A63,'3k - Výsledková listina'!$L:$L,0),15))</f>
        <v/>
      </c>
      <c r="U63" s="157" t="str">
        <f>IF(ISNA(MATCH($A63,'3k - Výsledková listina'!$L:$L,0)),"",INDEX('3k - Výsledková listina'!$B:$T,MATCH($A63,'3k - Výsledková listina'!$L:$L,0),16))</f>
        <v/>
      </c>
      <c r="V63" s="157" t="str">
        <f>IF(OR(T63="",ISBLANK(T63)),"",INDEX(body!$A:$C,U63+1,2))</f>
        <v/>
      </c>
      <c r="W63" s="157" t="str">
        <f ca="1">IF(ISNA(MATCH($A63,'4k - Výsledková listina'!$C:$C,0)),"",INDEX('4k - Výsledková listina'!$B:$T,MATCH($A63,'4k - Výsledková listina'!$C:$C,0),6))</f>
        <v/>
      </c>
      <c r="X63" s="157" t="str">
        <f ca="1">IF(ISNA(MATCH($A63,'4k - Výsledková listina'!$C:$C,0)),"",INDEX('4k - Výsledková listina'!$B:$T,MATCH($A63,'4k - Výsledková listina'!$C:$C,0),7))</f>
        <v/>
      </c>
      <c r="Y63" s="157" t="str">
        <f ca="1">IF(OR(W63="",ISBLANK(W63)),"",INDEX(body!$A:$C,X63+1,2))</f>
        <v/>
      </c>
      <c r="Z63" s="157" t="str">
        <f ca="1">IF(ISNA(MATCH($A63,'4k - Výsledková listina'!$L:$L,0)),"",INDEX('4k - Výsledková listina'!$B:$T,MATCH($A63,'4k - Výsledková listina'!$L:$L,0),15))</f>
        <v/>
      </c>
      <c r="AA63" s="157" t="str">
        <f ca="1">IF(ISNA(MATCH($A63,'4k - Výsledková listina'!$L:$L,0)),"",INDEX('4k - Výsledková listina'!$B:$T,MATCH($A63,'4k - Výsledková listina'!$L:$L,0),16))</f>
        <v/>
      </c>
      <c r="AB63" s="157" t="str">
        <f ca="1">IF(OR(Z63="",ISBLANK(Z63)),"",INDEX(body!$A:$C,AA63+1,2))</f>
        <v/>
      </c>
      <c r="AC63" s="157">
        <f t="shared" ca="1" si="6"/>
        <v>0</v>
      </c>
      <c r="AD63" s="157">
        <f t="shared" ca="1" si="7"/>
        <v>0</v>
      </c>
      <c r="AE63" s="157">
        <f t="shared" ca="1" si="8"/>
        <v>0</v>
      </c>
      <c r="AF63" s="157">
        <f t="shared" ca="1" si="9"/>
        <v>0</v>
      </c>
      <c r="AG63" s="159">
        <f t="shared" si="10"/>
        <v>60</v>
      </c>
      <c r="AH63" s="152">
        <f t="shared" si="11"/>
        <v>1</v>
      </c>
    </row>
    <row r="64" spans="1:34" ht="25.5" customHeight="1" x14ac:dyDescent="0.2">
      <c r="A64" s="161" t="str">
        <f>IF(Soupisky!H63&lt;&gt;"", Soupisky!H63, "")</f>
        <v/>
      </c>
      <c r="B64" s="162" t="str">
        <f>IF(Soupisky!I63&lt;&gt;"", Soupisky!I63, "")</f>
        <v/>
      </c>
      <c r="C64" s="155" t="str">
        <f>IF(Soupisky!J63&lt;&gt;"", Soupisky!J63, "")</f>
        <v/>
      </c>
      <c r="D64" s="163" t="str">
        <f>IF(AND(A64&lt;&gt;"", Soupisky!E63 &lt;&gt; ""), Soupisky!E63, "")</f>
        <v/>
      </c>
      <c r="E64" s="157" t="str">
        <f>IF(ISNA(MATCH($A64,'1k - Výsledková listina'!$C:$C,0)),"",INDEX('1k - Výsledková listina'!$B:$T,MATCH($A64,'1k - Výsledková listina'!$C:$C,0),6))</f>
        <v/>
      </c>
      <c r="F64" s="157" t="str">
        <f>IF(ISNA(MATCH($A64,'1k - Výsledková listina'!$C:$C,0)),"",INDEX('1k - Výsledková listina'!$B:$T,MATCH($A64,'1k - Výsledková listina'!$C:$C,0),7))</f>
        <v/>
      </c>
      <c r="G64" s="157" t="str">
        <f>IF(OR(E64="",ISBLANK(E64)),"",INDEX(body!$A:$C,F64+1,2))</f>
        <v/>
      </c>
      <c r="H64" s="157" t="str">
        <f>IF(ISNA(MATCH($A64,'1k - Výsledková listina'!$L:$L,0)),"",INDEX('1k - Výsledková listina'!$B:$T,MATCH($A64,'1k - Výsledková listina'!$L:$L,0),15))</f>
        <v/>
      </c>
      <c r="I64" s="157" t="str">
        <f>IF(ISNA(MATCH($A64,'1k - Výsledková listina'!$L:$L,0)),"",INDEX('1k - Výsledková listina'!$B:$T,MATCH($A64,'1k - Výsledková listina'!$L:$L,0),16))</f>
        <v/>
      </c>
      <c r="J64" s="157" t="str">
        <f>IF(OR(H64="",ISBLANK(H64)),"",INDEX(body!$A:$C,I64+1,2))</f>
        <v/>
      </c>
      <c r="K64" s="157" t="str">
        <f>IF(ISNA(MATCH($A64,'2k - Výsledková listina'!$C:$C,0)),"",INDEX('2k - Výsledková listina'!$B:$T,MATCH($A64,'2k - Výsledková listina'!$C:$C,0),6))</f>
        <v/>
      </c>
      <c r="L64" s="157" t="str">
        <f>IF(ISNA(MATCH($A64,'2k - Výsledková listina'!$C:$C,0)),"",INDEX('2k - Výsledková listina'!$B:$T,MATCH($A64,'2k - Výsledková listina'!$C:$C,0),7))</f>
        <v/>
      </c>
      <c r="M64" s="157" t="str">
        <f>IF(OR(K64="",ISBLANK(K64)),"",INDEX(body!$A:$C,L64+1,2))</f>
        <v/>
      </c>
      <c r="N64" s="157" t="str">
        <f>IF(ISNA(MATCH($A64,'2k - Výsledková listina'!$L:$L,0)),"",INDEX('2k - Výsledková listina'!$B:$T,MATCH($A64,'2k - Výsledková listina'!$L:$L,0),15))</f>
        <v/>
      </c>
      <c r="O64" s="157" t="str">
        <f>IF(ISNA(MATCH($A64,'2k - Výsledková listina'!$L:$L,0)),"",INDEX('2k - Výsledková listina'!$B:$T,MATCH($A64,'2k - Výsledková listina'!$L:$L,0),16))</f>
        <v/>
      </c>
      <c r="P64" s="157" t="str">
        <f>IF(OR(N64="",ISBLANK(N64)),"",INDEX(body!$A:$C,O64+1,2))</f>
        <v/>
      </c>
      <c r="Q64" s="157" t="str">
        <f>IF(ISNA(MATCH($A64,'3k - Výsledková listina'!$C:$C,0)),"",INDEX('3k - Výsledková listina'!$B:$T,MATCH($A64,'3k - Výsledková listina'!$C:$C,0),6))</f>
        <v/>
      </c>
      <c r="R64" s="157" t="str">
        <f>IF(ISNA(MATCH($A64,'3k - Výsledková listina'!$C:$C,0)),"",INDEX('3k - Výsledková listina'!$B:$T,MATCH($A64,'3k - Výsledková listina'!$C:$C,0),7))</f>
        <v/>
      </c>
      <c r="S64" s="157" t="str">
        <f>IF(OR(Q64="",ISBLANK(Q64)),"",INDEX(body!$A:$C,R64+1,2))</f>
        <v/>
      </c>
      <c r="T64" s="157" t="str">
        <f>IF(ISNA(MATCH($A64,'3k - Výsledková listina'!$L:$L,0)),"",INDEX('3k - Výsledková listina'!$B:$T,MATCH($A64,'3k - Výsledková listina'!$L:$L,0),15))</f>
        <v/>
      </c>
      <c r="U64" s="157" t="str">
        <f>IF(ISNA(MATCH($A64,'3k - Výsledková listina'!$L:$L,0)),"",INDEX('3k - Výsledková listina'!$B:$T,MATCH($A64,'3k - Výsledková listina'!$L:$L,0),16))</f>
        <v/>
      </c>
      <c r="V64" s="157" t="str">
        <f>IF(OR(T64="",ISBLANK(T64)),"",INDEX(body!$A:$C,U64+1,2))</f>
        <v/>
      </c>
      <c r="W64" s="157" t="str">
        <f ca="1">IF(ISNA(MATCH($A64,'4k - Výsledková listina'!$C:$C,0)),"",INDEX('4k - Výsledková listina'!$B:$T,MATCH($A64,'4k - Výsledková listina'!$C:$C,0),6))</f>
        <v/>
      </c>
      <c r="X64" s="157" t="str">
        <f ca="1">IF(ISNA(MATCH($A64,'4k - Výsledková listina'!$C:$C,0)),"",INDEX('4k - Výsledková listina'!$B:$T,MATCH($A64,'4k - Výsledková listina'!$C:$C,0),7))</f>
        <v/>
      </c>
      <c r="Y64" s="157" t="str">
        <f ca="1">IF(OR(W64="",ISBLANK(W64)),"",INDEX(body!$A:$C,X64+1,2))</f>
        <v/>
      </c>
      <c r="Z64" s="157" t="str">
        <f ca="1">IF(ISNA(MATCH($A64,'4k - Výsledková listina'!$L:$L,0)),"",INDEX('4k - Výsledková listina'!$B:$T,MATCH($A64,'4k - Výsledková listina'!$L:$L,0),15))</f>
        <v/>
      </c>
      <c r="AA64" s="157" t="str">
        <f ca="1">IF(ISNA(MATCH($A64,'4k - Výsledková listina'!$L:$L,0)),"",INDEX('4k - Výsledková listina'!$B:$T,MATCH($A64,'4k - Výsledková listina'!$L:$L,0),16))</f>
        <v/>
      </c>
      <c r="AB64" s="157" t="str">
        <f ca="1">IF(OR(Z64="",ISBLANK(Z64)),"",INDEX(body!$A:$C,AA64+1,2))</f>
        <v/>
      </c>
      <c r="AC64" s="157">
        <f t="shared" ca="1" si="6"/>
        <v>0</v>
      </c>
      <c r="AD64" s="157">
        <f t="shared" ca="1" si="7"/>
        <v>0</v>
      </c>
      <c r="AE64" s="157">
        <f t="shared" ca="1" si="8"/>
        <v>0</v>
      </c>
      <c r="AF64" s="157">
        <f t="shared" ca="1" si="9"/>
        <v>0</v>
      </c>
      <c r="AG64" s="159">
        <f t="shared" si="10"/>
        <v>61</v>
      </c>
      <c r="AH64" s="152">
        <f t="shared" si="11"/>
        <v>0</v>
      </c>
    </row>
    <row r="65" spans="1:34" ht="25.5" customHeight="1" x14ac:dyDescent="0.2">
      <c r="A65" s="161" t="str">
        <f>IF(Soupisky!H64&lt;&gt;"", Soupisky!H64, "")</f>
        <v/>
      </c>
      <c r="B65" s="162" t="str">
        <f>IF(Soupisky!I64&lt;&gt;"", Soupisky!I64, "")</f>
        <v/>
      </c>
      <c r="C65" s="155" t="str">
        <f>IF(Soupisky!J64&lt;&gt;"", Soupisky!J64, "")</f>
        <v/>
      </c>
      <c r="D65" s="163" t="str">
        <f>IF(AND(A65&lt;&gt;"", Soupisky!E64 &lt;&gt; ""), Soupisky!E64, "")</f>
        <v/>
      </c>
      <c r="E65" s="157" t="str">
        <f>IF(ISNA(MATCH($A65,'1k - Výsledková listina'!$C:$C,0)),"",INDEX('1k - Výsledková listina'!$B:$T,MATCH($A65,'1k - Výsledková listina'!$C:$C,0),6))</f>
        <v/>
      </c>
      <c r="F65" s="157" t="str">
        <f>IF(ISNA(MATCH($A65,'1k - Výsledková listina'!$C:$C,0)),"",INDEX('1k - Výsledková listina'!$B:$T,MATCH($A65,'1k - Výsledková listina'!$C:$C,0),7))</f>
        <v/>
      </c>
      <c r="G65" s="157" t="str">
        <f>IF(OR(E65="",ISBLANK(E65)),"",INDEX(body!$A:$C,F65+1,2))</f>
        <v/>
      </c>
      <c r="H65" s="157" t="str">
        <f>IF(ISNA(MATCH($A65,'1k - Výsledková listina'!$L:$L,0)),"",INDEX('1k - Výsledková listina'!$B:$T,MATCH($A65,'1k - Výsledková listina'!$L:$L,0),15))</f>
        <v/>
      </c>
      <c r="I65" s="157" t="str">
        <f>IF(ISNA(MATCH($A65,'1k - Výsledková listina'!$L:$L,0)),"",INDEX('1k - Výsledková listina'!$B:$T,MATCH($A65,'1k - Výsledková listina'!$L:$L,0),16))</f>
        <v/>
      </c>
      <c r="J65" s="157" t="str">
        <f>IF(OR(H65="",ISBLANK(H65)),"",INDEX(body!$A:$C,I65+1,2))</f>
        <v/>
      </c>
      <c r="K65" s="157" t="str">
        <f>IF(ISNA(MATCH($A65,'2k - Výsledková listina'!$C:$C,0)),"",INDEX('2k - Výsledková listina'!$B:$T,MATCH($A65,'2k - Výsledková listina'!$C:$C,0),6))</f>
        <v/>
      </c>
      <c r="L65" s="157" t="str">
        <f>IF(ISNA(MATCH($A65,'2k - Výsledková listina'!$C:$C,0)),"",INDEX('2k - Výsledková listina'!$B:$T,MATCH($A65,'2k - Výsledková listina'!$C:$C,0),7))</f>
        <v/>
      </c>
      <c r="M65" s="157" t="str">
        <f>IF(OR(K65="",ISBLANK(K65)),"",INDEX(body!$A:$C,L65+1,2))</f>
        <v/>
      </c>
      <c r="N65" s="157" t="str">
        <f>IF(ISNA(MATCH($A65,'2k - Výsledková listina'!$L:$L,0)),"",INDEX('2k - Výsledková listina'!$B:$T,MATCH($A65,'2k - Výsledková listina'!$L:$L,0),15))</f>
        <v/>
      </c>
      <c r="O65" s="157" t="str">
        <f>IF(ISNA(MATCH($A65,'2k - Výsledková listina'!$L:$L,0)),"",INDEX('2k - Výsledková listina'!$B:$T,MATCH($A65,'2k - Výsledková listina'!$L:$L,0),16))</f>
        <v/>
      </c>
      <c r="P65" s="157" t="str">
        <f>IF(OR(N65="",ISBLANK(N65)),"",INDEX(body!$A:$C,O65+1,2))</f>
        <v/>
      </c>
      <c r="Q65" s="157" t="str">
        <f>IF(ISNA(MATCH($A65,'3k - Výsledková listina'!$C:$C,0)),"",INDEX('3k - Výsledková listina'!$B:$T,MATCH($A65,'3k - Výsledková listina'!$C:$C,0),6))</f>
        <v/>
      </c>
      <c r="R65" s="157" t="str">
        <f>IF(ISNA(MATCH($A65,'3k - Výsledková listina'!$C:$C,0)),"",INDEX('3k - Výsledková listina'!$B:$T,MATCH($A65,'3k - Výsledková listina'!$C:$C,0),7))</f>
        <v/>
      </c>
      <c r="S65" s="157" t="str">
        <f>IF(OR(Q65="",ISBLANK(Q65)),"",INDEX(body!$A:$C,R65+1,2))</f>
        <v/>
      </c>
      <c r="T65" s="157" t="str">
        <f>IF(ISNA(MATCH($A65,'3k - Výsledková listina'!$L:$L,0)),"",INDEX('3k - Výsledková listina'!$B:$T,MATCH($A65,'3k - Výsledková listina'!$L:$L,0),15))</f>
        <v/>
      </c>
      <c r="U65" s="157" t="str">
        <f>IF(ISNA(MATCH($A65,'3k - Výsledková listina'!$L:$L,0)),"",INDEX('3k - Výsledková listina'!$B:$T,MATCH($A65,'3k - Výsledková listina'!$L:$L,0),16))</f>
        <v/>
      </c>
      <c r="V65" s="157" t="str">
        <f>IF(OR(T65="",ISBLANK(T65)),"",INDEX(body!$A:$C,U65+1,2))</f>
        <v/>
      </c>
      <c r="W65" s="157" t="str">
        <f ca="1">IF(ISNA(MATCH($A65,'4k - Výsledková listina'!$C:$C,0)),"",INDEX('4k - Výsledková listina'!$B:$T,MATCH($A65,'4k - Výsledková listina'!$C:$C,0),6))</f>
        <v/>
      </c>
      <c r="X65" s="157" t="str">
        <f ca="1">IF(ISNA(MATCH($A65,'4k - Výsledková listina'!$C:$C,0)),"",INDEX('4k - Výsledková listina'!$B:$T,MATCH($A65,'4k - Výsledková listina'!$C:$C,0),7))</f>
        <v/>
      </c>
      <c r="Y65" s="157" t="str">
        <f ca="1">IF(OR(W65="",ISBLANK(W65)),"",INDEX(body!$A:$C,X65+1,2))</f>
        <v/>
      </c>
      <c r="Z65" s="157" t="str">
        <f ca="1">IF(ISNA(MATCH($A65,'4k - Výsledková listina'!$L:$L,0)),"",INDEX('4k - Výsledková listina'!$B:$T,MATCH($A65,'4k - Výsledková listina'!$L:$L,0),15))</f>
        <v/>
      </c>
      <c r="AA65" s="157" t="str">
        <f ca="1">IF(ISNA(MATCH($A65,'4k - Výsledková listina'!$L:$L,0)),"",INDEX('4k - Výsledková listina'!$B:$T,MATCH($A65,'4k - Výsledková listina'!$L:$L,0),16))</f>
        <v/>
      </c>
      <c r="AB65" s="157" t="str">
        <f ca="1">IF(OR(Z65="",ISBLANK(Z65)),"",INDEX(body!$A:$C,AA65+1,2))</f>
        <v/>
      </c>
      <c r="AC65" s="157">
        <f t="shared" ca="1" si="6"/>
        <v>0</v>
      </c>
      <c r="AD65" s="157">
        <f t="shared" ca="1" si="7"/>
        <v>0</v>
      </c>
      <c r="AE65" s="157">
        <f t="shared" ca="1" si="8"/>
        <v>0</v>
      </c>
      <c r="AF65" s="157">
        <f t="shared" ca="1" si="9"/>
        <v>0</v>
      </c>
      <c r="AG65" s="159">
        <f t="shared" si="10"/>
        <v>62</v>
      </c>
      <c r="AH65" s="152">
        <f t="shared" si="11"/>
        <v>0</v>
      </c>
    </row>
    <row r="66" spans="1:34" ht="25.5" customHeight="1" x14ac:dyDescent="0.2">
      <c r="A66" s="161" t="str">
        <f>IF(Soupisky!H65&lt;&gt;"", Soupisky!H65, "")</f>
        <v/>
      </c>
      <c r="B66" s="162" t="str">
        <f>IF(Soupisky!I65&lt;&gt;"", Soupisky!I65, "")</f>
        <v/>
      </c>
      <c r="C66" s="155" t="str">
        <f>IF(Soupisky!J65&lt;&gt;"", Soupisky!J65, "")</f>
        <v/>
      </c>
      <c r="D66" s="163" t="str">
        <f>IF(AND(A66&lt;&gt;"", Soupisky!E65 &lt;&gt; ""), Soupisky!E65, "")</f>
        <v/>
      </c>
      <c r="E66" s="157" t="str">
        <f>IF(ISNA(MATCH($A66,'1k - Výsledková listina'!$C:$C,0)),"",INDEX('1k - Výsledková listina'!$B:$T,MATCH($A66,'1k - Výsledková listina'!$C:$C,0),6))</f>
        <v/>
      </c>
      <c r="F66" s="157" t="str">
        <f>IF(ISNA(MATCH($A66,'1k - Výsledková listina'!$C:$C,0)),"",INDEX('1k - Výsledková listina'!$B:$T,MATCH($A66,'1k - Výsledková listina'!$C:$C,0),7))</f>
        <v/>
      </c>
      <c r="G66" s="157" t="str">
        <f>IF(OR(E66="",ISBLANK(E66)),"",INDEX(body!$A:$C,F66+1,2))</f>
        <v/>
      </c>
      <c r="H66" s="157" t="str">
        <f>IF(ISNA(MATCH($A66,'1k - Výsledková listina'!$L:$L,0)),"",INDEX('1k - Výsledková listina'!$B:$T,MATCH($A66,'1k - Výsledková listina'!$L:$L,0),15))</f>
        <v/>
      </c>
      <c r="I66" s="157" t="str">
        <f>IF(ISNA(MATCH($A66,'1k - Výsledková listina'!$L:$L,0)),"",INDEX('1k - Výsledková listina'!$B:$T,MATCH($A66,'1k - Výsledková listina'!$L:$L,0),16))</f>
        <v/>
      </c>
      <c r="J66" s="157" t="str">
        <f>IF(OR(H66="",ISBLANK(H66)),"",INDEX(body!$A:$C,I66+1,2))</f>
        <v/>
      </c>
      <c r="K66" s="157" t="str">
        <f>IF(ISNA(MATCH($A66,'2k - Výsledková listina'!$C:$C,0)),"",INDEX('2k - Výsledková listina'!$B:$T,MATCH($A66,'2k - Výsledková listina'!$C:$C,0),6))</f>
        <v/>
      </c>
      <c r="L66" s="157" t="str">
        <f>IF(ISNA(MATCH($A66,'2k - Výsledková listina'!$C:$C,0)),"",INDEX('2k - Výsledková listina'!$B:$T,MATCH($A66,'2k - Výsledková listina'!$C:$C,0),7))</f>
        <v/>
      </c>
      <c r="M66" s="157" t="str">
        <f>IF(OR(K66="",ISBLANK(K66)),"",INDEX(body!$A:$C,L66+1,2))</f>
        <v/>
      </c>
      <c r="N66" s="157" t="str">
        <f>IF(ISNA(MATCH($A66,'2k - Výsledková listina'!$L:$L,0)),"",INDEX('2k - Výsledková listina'!$B:$T,MATCH($A66,'2k - Výsledková listina'!$L:$L,0),15))</f>
        <v/>
      </c>
      <c r="O66" s="157" t="str">
        <f>IF(ISNA(MATCH($A66,'2k - Výsledková listina'!$L:$L,0)),"",INDEX('2k - Výsledková listina'!$B:$T,MATCH($A66,'2k - Výsledková listina'!$L:$L,0),16))</f>
        <v/>
      </c>
      <c r="P66" s="157" t="str">
        <f>IF(OR(N66="",ISBLANK(N66)),"",INDEX(body!$A:$C,O66+1,2))</f>
        <v/>
      </c>
      <c r="Q66" s="157" t="str">
        <f>IF(ISNA(MATCH($A66,'3k - Výsledková listina'!$C:$C,0)),"",INDEX('3k - Výsledková listina'!$B:$T,MATCH($A66,'3k - Výsledková listina'!$C:$C,0),6))</f>
        <v/>
      </c>
      <c r="R66" s="157" t="str">
        <f>IF(ISNA(MATCH($A66,'3k - Výsledková listina'!$C:$C,0)),"",INDEX('3k - Výsledková listina'!$B:$T,MATCH($A66,'3k - Výsledková listina'!$C:$C,0),7))</f>
        <v/>
      </c>
      <c r="S66" s="157" t="str">
        <f>IF(OR(Q66="",ISBLANK(Q66)),"",INDEX(body!$A:$C,R66+1,2))</f>
        <v/>
      </c>
      <c r="T66" s="157" t="str">
        <f>IF(ISNA(MATCH($A66,'3k - Výsledková listina'!$L:$L,0)),"",INDEX('3k - Výsledková listina'!$B:$T,MATCH($A66,'3k - Výsledková listina'!$L:$L,0),15))</f>
        <v/>
      </c>
      <c r="U66" s="157" t="str">
        <f>IF(ISNA(MATCH($A66,'3k - Výsledková listina'!$L:$L,0)),"",INDEX('3k - Výsledková listina'!$B:$T,MATCH($A66,'3k - Výsledková listina'!$L:$L,0),16))</f>
        <v/>
      </c>
      <c r="V66" s="157" t="str">
        <f>IF(OR(T66="",ISBLANK(T66)),"",INDEX(body!$A:$C,U66+1,2))</f>
        <v/>
      </c>
      <c r="W66" s="157" t="str">
        <f ca="1">IF(ISNA(MATCH($A66,'4k - Výsledková listina'!$C:$C,0)),"",INDEX('4k - Výsledková listina'!$B:$T,MATCH($A66,'4k - Výsledková listina'!$C:$C,0),6))</f>
        <v/>
      </c>
      <c r="X66" s="157" t="str">
        <f ca="1">IF(ISNA(MATCH($A66,'4k - Výsledková listina'!$C:$C,0)),"",INDEX('4k - Výsledková listina'!$B:$T,MATCH($A66,'4k - Výsledková listina'!$C:$C,0),7))</f>
        <v/>
      </c>
      <c r="Y66" s="157" t="str">
        <f ca="1">IF(OR(W66="",ISBLANK(W66)),"",INDEX(body!$A:$C,X66+1,2))</f>
        <v/>
      </c>
      <c r="Z66" s="157" t="str">
        <f ca="1">IF(ISNA(MATCH($A66,'4k - Výsledková listina'!$L:$L,0)),"",INDEX('4k - Výsledková listina'!$B:$T,MATCH($A66,'4k - Výsledková listina'!$L:$L,0),15))</f>
        <v/>
      </c>
      <c r="AA66" s="157" t="str">
        <f ca="1">IF(ISNA(MATCH($A66,'4k - Výsledková listina'!$L:$L,0)),"",INDEX('4k - Výsledková listina'!$B:$T,MATCH($A66,'4k - Výsledková listina'!$L:$L,0),16))</f>
        <v/>
      </c>
      <c r="AB66" s="157" t="str">
        <f ca="1">IF(OR(Z66="",ISBLANK(Z66)),"",INDEX(body!$A:$C,AA66+1,2))</f>
        <v/>
      </c>
      <c r="AC66" s="157">
        <f t="shared" ca="1" si="6"/>
        <v>0</v>
      </c>
      <c r="AD66" s="157">
        <f t="shared" ca="1" si="7"/>
        <v>0</v>
      </c>
      <c r="AE66" s="157">
        <f t="shared" ca="1" si="8"/>
        <v>0</v>
      </c>
      <c r="AF66" s="157">
        <f t="shared" ca="1" si="9"/>
        <v>0</v>
      </c>
      <c r="AG66" s="159">
        <f t="shared" si="10"/>
        <v>63</v>
      </c>
      <c r="AH66" s="152">
        <f t="shared" si="11"/>
        <v>0</v>
      </c>
    </row>
    <row r="67" spans="1:34" ht="25.5" customHeight="1" x14ac:dyDescent="0.2">
      <c r="A67" s="161" t="str">
        <f>IF(Soupisky!H66&lt;&gt;"", Soupisky!H66, "")</f>
        <v/>
      </c>
      <c r="B67" s="162" t="str">
        <f>IF(Soupisky!I66&lt;&gt;"", Soupisky!I66, "")</f>
        <v/>
      </c>
      <c r="C67" s="155" t="str">
        <f>IF(Soupisky!J66&lt;&gt;"", Soupisky!J66, "")</f>
        <v/>
      </c>
      <c r="D67" s="163" t="str">
        <f>IF(AND(A67&lt;&gt;"", Soupisky!E66 &lt;&gt; ""), Soupisky!E66, "")</f>
        <v/>
      </c>
      <c r="E67" s="157" t="str">
        <f>IF(ISNA(MATCH($A67,'1k - Výsledková listina'!$C:$C,0)),"",INDEX('1k - Výsledková listina'!$B:$T,MATCH($A67,'1k - Výsledková listina'!$C:$C,0),6))</f>
        <v/>
      </c>
      <c r="F67" s="157" t="str">
        <f>IF(ISNA(MATCH($A67,'1k - Výsledková listina'!$C:$C,0)),"",INDEX('1k - Výsledková listina'!$B:$T,MATCH($A67,'1k - Výsledková listina'!$C:$C,0),7))</f>
        <v/>
      </c>
      <c r="G67" s="157" t="str">
        <f>IF(OR(E67="",ISBLANK(E67)),"",INDEX(body!$A:$C,F67+1,2))</f>
        <v/>
      </c>
      <c r="H67" s="157" t="str">
        <f>IF(ISNA(MATCH($A67,'1k - Výsledková listina'!$L:$L,0)),"",INDEX('1k - Výsledková listina'!$B:$T,MATCH($A67,'1k - Výsledková listina'!$L:$L,0),15))</f>
        <v/>
      </c>
      <c r="I67" s="157" t="str">
        <f>IF(ISNA(MATCH($A67,'1k - Výsledková listina'!$L:$L,0)),"",INDEX('1k - Výsledková listina'!$B:$T,MATCH($A67,'1k - Výsledková listina'!$L:$L,0),16))</f>
        <v/>
      </c>
      <c r="J67" s="157" t="str">
        <f>IF(OR(H67="",ISBLANK(H67)),"",INDEX(body!$A:$C,I67+1,2))</f>
        <v/>
      </c>
      <c r="K67" s="157" t="str">
        <f>IF(ISNA(MATCH($A67,'2k - Výsledková listina'!$C:$C,0)),"",INDEX('2k - Výsledková listina'!$B:$T,MATCH($A67,'2k - Výsledková listina'!$C:$C,0),6))</f>
        <v/>
      </c>
      <c r="L67" s="157" t="str">
        <f>IF(ISNA(MATCH($A67,'2k - Výsledková listina'!$C:$C,0)),"",INDEX('2k - Výsledková listina'!$B:$T,MATCH($A67,'2k - Výsledková listina'!$C:$C,0),7))</f>
        <v/>
      </c>
      <c r="M67" s="157" t="str">
        <f>IF(OR(K67="",ISBLANK(K67)),"",INDEX(body!$A:$C,L67+1,2))</f>
        <v/>
      </c>
      <c r="N67" s="157" t="str">
        <f>IF(ISNA(MATCH($A67,'2k - Výsledková listina'!$L:$L,0)),"",INDEX('2k - Výsledková listina'!$B:$T,MATCH($A67,'2k - Výsledková listina'!$L:$L,0),15))</f>
        <v/>
      </c>
      <c r="O67" s="157" t="str">
        <f>IF(ISNA(MATCH($A67,'2k - Výsledková listina'!$L:$L,0)),"",INDEX('2k - Výsledková listina'!$B:$T,MATCH($A67,'2k - Výsledková listina'!$L:$L,0),16))</f>
        <v/>
      </c>
      <c r="P67" s="157" t="str">
        <f>IF(OR(N67="",ISBLANK(N67)),"",INDEX(body!$A:$C,O67+1,2))</f>
        <v/>
      </c>
      <c r="Q67" s="157" t="str">
        <f>IF(ISNA(MATCH($A67,'3k - Výsledková listina'!$C:$C,0)),"",INDEX('3k - Výsledková listina'!$B:$T,MATCH($A67,'3k - Výsledková listina'!$C:$C,0),6))</f>
        <v/>
      </c>
      <c r="R67" s="157" t="str">
        <f>IF(ISNA(MATCH($A67,'3k - Výsledková listina'!$C:$C,0)),"",INDEX('3k - Výsledková listina'!$B:$T,MATCH($A67,'3k - Výsledková listina'!$C:$C,0),7))</f>
        <v/>
      </c>
      <c r="S67" s="157" t="str">
        <f>IF(OR(Q67="",ISBLANK(Q67)),"",INDEX(body!$A:$C,R67+1,2))</f>
        <v/>
      </c>
      <c r="T67" s="157" t="str">
        <f>IF(ISNA(MATCH($A67,'3k - Výsledková listina'!$L:$L,0)),"",INDEX('3k - Výsledková listina'!$B:$T,MATCH($A67,'3k - Výsledková listina'!$L:$L,0),15))</f>
        <v/>
      </c>
      <c r="U67" s="157" t="str">
        <f>IF(ISNA(MATCH($A67,'3k - Výsledková listina'!$L:$L,0)),"",INDEX('3k - Výsledková listina'!$B:$T,MATCH($A67,'3k - Výsledková listina'!$L:$L,0),16))</f>
        <v/>
      </c>
      <c r="V67" s="157" t="str">
        <f>IF(OR(T67="",ISBLANK(T67)),"",INDEX(body!$A:$C,U67+1,2))</f>
        <v/>
      </c>
      <c r="W67" s="157" t="str">
        <f ca="1">IF(ISNA(MATCH($A67,'4k - Výsledková listina'!$C:$C,0)),"",INDEX('4k - Výsledková listina'!$B:$T,MATCH($A67,'4k - Výsledková listina'!$C:$C,0),6))</f>
        <v/>
      </c>
      <c r="X67" s="157" t="str">
        <f ca="1">IF(ISNA(MATCH($A67,'4k - Výsledková listina'!$C:$C,0)),"",INDEX('4k - Výsledková listina'!$B:$T,MATCH($A67,'4k - Výsledková listina'!$C:$C,0),7))</f>
        <v/>
      </c>
      <c r="Y67" s="157" t="str">
        <f ca="1">IF(OR(W67="",ISBLANK(W67)),"",INDEX(body!$A:$C,X67+1,2))</f>
        <v/>
      </c>
      <c r="Z67" s="157" t="str">
        <f ca="1">IF(ISNA(MATCH($A67,'4k - Výsledková listina'!$L:$L,0)),"",INDEX('4k - Výsledková listina'!$B:$T,MATCH($A67,'4k - Výsledková listina'!$L:$L,0),15))</f>
        <v/>
      </c>
      <c r="AA67" s="157" t="str">
        <f ca="1">IF(ISNA(MATCH($A67,'4k - Výsledková listina'!$L:$L,0)),"",INDEX('4k - Výsledková listina'!$B:$T,MATCH($A67,'4k - Výsledková listina'!$L:$L,0),16))</f>
        <v/>
      </c>
      <c r="AB67" s="157" t="str">
        <f ca="1">IF(OR(Z67="",ISBLANK(Z67)),"",INDEX(body!$A:$C,AA67+1,2))</f>
        <v/>
      </c>
      <c r="AC67" s="157">
        <f t="shared" ca="1" si="6"/>
        <v>0</v>
      </c>
      <c r="AD67" s="157">
        <f t="shared" ca="1" si="7"/>
        <v>0</v>
      </c>
      <c r="AE67" s="157">
        <f t="shared" ca="1" si="8"/>
        <v>0</v>
      </c>
      <c r="AF67" s="157">
        <f t="shared" ca="1" si="9"/>
        <v>0</v>
      </c>
      <c r="AG67" s="159">
        <f t="shared" si="10"/>
        <v>64</v>
      </c>
      <c r="AH67" s="152">
        <f t="shared" si="11"/>
        <v>0</v>
      </c>
    </row>
    <row r="68" spans="1:34" ht="25.5" customHeight="1" x14ac:dyDescent="0.2">
      <c r="A68" s="161" t="str">
        <f>IF(Soupisky!H67&lt;&gt;"", Soupisky!H67, "")</f>
        <v/>
      </c>
      <c r="B68" s="162" t="str">
        <f>IF(Soupisky!I67&lt;&gt;"", Soupisky!I67, "")</f>
        <v/>
      </c>
      <c r="C68" s="155" t="str">
        <f>IF(Soupisky!J67&lt;&gt;"", Soupisky!J67, "")</f>
        <v/>
      </c>
      <c r="D68" s="163" t="str">
        <f>IF(AND(A68&lt;&gt;"", Soupisky!E67 &lt;&gt; ""), Soupisky!E67, "")</f>
        <v/>
      </c>
      <c r="E68" s="157" t="str">
        <f>IF(ISNA(MATCH($A68,'1k - Výsledková listina'!$C:$C,0)),"",INDEX('1k - Výsledková listina'!$B:$T,MATCH($A68,'1k - Výsledková listina'!$C:$C,0),6))</f>
        <v/>
      </c>
      <c r="F68" s="157" t="str">
        <f>IF(ISNA(MATCH($A68,'1k - Výsledková listina'!$C:$C,0)),"",INDEX('1k - Výsledková listina'!$B:$T,MATCH($A68,'1k - Výsledková listina'!$C:$C,0),7))</f>
        <v/>
      </c>
      <c r="G68" s="157" t="str">
        <f>IF(OR(E68="",ISBLANK(E68)),"",INDEX(body!$A:$C,F68+1,2))</f>
        <v/>
      </c>
      <c r="H68" s="157" t="str">
        <f>IF(ISNA(MATCH($A68,'1k - Výsledková listina'!$L:$L,0)),"",INDEX('1k - Výsledková listina'!$B:$T,MATCH($A68,'1k - Výsledková listina'!$L:$L,0),15))</f>
        <v/>
      </c>
      <c r="I68" s="157" t="str">
        <f>IF(ISNA(MATCH($A68,'1k - Výsledková listina'!$L:$L,0)),"",INDEX('1k - Výsledková listina'!$B:$T,MATCH($A68,'1k - Výsledková listina'!$L:$L,0),16))</f>
        <v/>
      </c>
      <c r="J68" s="157" t="str">
        <f>IF(OR(H68="",ISBLANK(H68)),"",INDEX(body!$A:$C,I68+1,2))</f>
        <v/>
      </c>
      <c r="K68" s="157" t="str">
        <f>IF(ISNA(MATCH($A68,'2k - Výsledková listina'!$C:$C,0)),"",INDEX('2k - Výsledková listina'!$B:$T,MATCH($A68,'2k - Výsledková listina'!$C:$C,0),6))</f>
        <v/>
      </c>
      <c r="L68" s="157" t="str">
        <f>IF(ISNA(MATCH($A68,'2k - Výsledková listina'!$C:$C,0)),"",INDEX('2k - Výsledková listina'!$B:$T,MATCH($A68,'2k - Výsledková listina'!$C:$C,0),7))</f>
        <v/>
      </c>
      <c r="M68" s="157" t="str">
        <f>IF(OR(K68="",ISBLANK(K68)),"",INDEX(body!$A:$C,L68+1,2))</f>
        <v/>
      </c>
      <c r="N68" s="157" t="str">
        <f>IF(ISNA(MATCH($A68,'2k - Výsledková listina'!$L:$L,0)),"",INDEX('2k - Výsledková listina'!$B:$T,MATCH($A68,'2k - Výsledková listina'!$L:$L,0),15))</f>
        <v/>
      </c>
      <c r="O68" s="157" t="str">
        <f>IF(ISNA(MATCH($A68,'2k - Výsledková listina'!$L:$L,0)),"",INDEX('2k - Výsledková listina'!$B:$T,MATCH($A68,'2k - Výsledková listina'!$L:$L,0),16))</f>
        <v/>
      </c>
      <c r="P68" s="157" t="str">
        <f>IF(OR(N68="",ISBLANK(N68)),"",INDEX(body!$A:$C,O68+1,2))</f>
        <v/>
      </c>
      <c r="Q68" s="157" t="str">
        <f>IF(ISNA(MATCH($A68,'3k - Výsledková listina'!$C:$C,0)),"",INDEX('3k - Výsledková listina'!$B:$T,MATCH($A68,'3k - Výsledková listina'!$C:$C,0),6))</f>
        <v/>
      </c>
      <c r="R68" s="157" t="str">
        <f>IF(ISNA(MATCH($A68,'3k - Výsledková listina'!$C:$C,0)),"",INDEX('3k - Výsledková listina'!$B:$T,MATCH($A68,'3k - Výsledková listina'!$C:$C,0),7))</f>
        <v/>
      </c>
      <c r="S68" s="157" t="str">
        <f>IF(OR(Q68="",ISBLANK(Q68)),"",INDEX(body!$A:$C,R68+1,2))</f>
        <v/>
      </c>
      <c r="T68" s="157" t="str">
        <f>IF(ISNA(MATCH($A68,'3k - Výsledková listina'!$L:$L,0)),"",INDEX('3k - Výsledková listina'!$B:$T,MATCH($A68,'3k - Výsledková listina'!$L:$L,0),15))</f>
        <v/>
      </c>
      <c r="U68" s="157" t="str">
        <f>IF(ISNA(MATCH($A68,'3k - Výsledková listina'!$L:$L,0)),"",INDEX('3k - Výsledková listina'!$B:$T,MATCH($A68,'3k - Výsledková listina'!$L:$L,0),16))</f>
        <v/>
      </c>
      <c r="V68" s="157" t="str">
        <f>IF(OR(T68="",ISBLANK(T68)),"",INDEX(body!$A:$C,U68+1,2))</f>
        <v/>
      </c>
      <c r="W68" s="157" t="str">
        <f ca="1">IF(ISNA(MATCH($A68,'4k - Výsledková listina'!$C:$C,0)),"",INDEX('4k - Výsledková listina'!$B:$T,MATCH($A68,'4k - Výsledková listina'!$C:$C,0),6))</f>
        <v/>
      </c>
      <c r="X68" s="157" t="str">
        <f ca="1">IF(ISNA(MATCH($A68,'4k - Výsledková listina'!$C:$C,0)),"",INDEX('4k - Výsledková listina'!$B:$T,MATCH($A68,'4k - Výsledková listina'!$C:$C,0),7))</f>
        <v/>
      </c>
      <c r="Y68" s="157" t="str">
        <f ca="1">IF(OR(W68="",ISBLANK(W68)),"",INDEX(body!$A:$C,X68+1,2))</f>
        <v/>
      </c>
      <c r="Z68" s="157" t="str">
        <f ca="1">IF(ISNA(MATCH($A68,'4k - Výsledková listina'!$L:$L,0)),"",INDEX('4k - Výsledková listina'!$B:$T,MATCH($A68,'4k - Výsledková listina'!$L:$L,0),15))</f>
        <v/>
      </c>
      <c r="AA68" s="157" t="str">
        <f ca="1">IF(ISNA(MATCH($A68,'4k - Výsledková listina'!$L:$L,0)),"",INDEX('4k - Výsledková listina'!$B:$T,MATCH($A68,'4k - Výsledková listina'!$L:$L,0),16))</f>
        <v/>
      </c>
      <c r="AB68" s="157" t="str">
        <f ca="1">IF(OR(Z68="",ISBLANK(Z68)),"",INDEX(body!$A:$C,AA68+1,2))</f>
        <v/>
      </c>
      <c r="AC68" s="157">
        <f t="shared" ref="AC68:AC99" ca="1" si="12">SUM(IF(ISNUMBER(E68), E68, 0),IF(ISNUMBER(H68), H68, 0), IF(ISNUMBER(K68), K68, 0),IF(ISNUMBER(N68), N68, 0),IF(ISNUMBER(Q68), Q68, 0), IF(ISNUMBER(T68), T68, 0), IF(ISNUMBER(W68), W68, 0), IF(ISNUMBER(Z68), Z68, 0))</f>
        <v>0</v>
      </c>
      <c r="AD68" s="157">
        <f t="shared" ref="AD68:AD99" ca="1" si="13">SUM(IF(ISNUMBER(F68), F68, 0),IF(ISNUMBER(I68), I68, 0), IF(ISNUMBER(L68), L68, 0),IF(ISNUMBER(O68), O68, 0),IF(ISNUMBER(R68), R68, 0), IF(ISNUMBER(U68), U68, 0), IF(ISNUMBER(X68), X68, 0), IF(ISNUMBER(AA68), AA68, 0))</f>
        <v>0</v>
      </c>
      <c r="AE68" s="157">
        <f t="shared" ref="AE68:AE99" ca="1" si="14">SUM(IF(ISNUMBER(G68), G68, 0),IF(ISNUMBER(J68), J68, 0), IF(ISNUMBER(M68), M68, 0),IF(ISNUMBER(P68), P68, 0),IF(ISNUMBER(S68), S68, 0), IF(ISNUMBER(V68), V68, 0), IF(ISNUMBER(Y68), Y68, 0), IF(ISNUMBER(AB68), AB68, 0))</f>
        <v>0</v>
      </c>
      <c r="AF68" s="157">
        <f t="shared" ref="AF68:AF99" ca="1" si="15">COUNT(F68,I68,L68,O68,R68,U68,X68,AA68)</f>
        <v>0</v>
      </c>
      <c r="AG68" s="159">
        <f t="shared" ref="AG68:AG99" si="16">IF(ISTEXT(AG67),1,AG67+1)</f>
        <v>65</v>
      </c>
      <c r="AH68" s="152">
        <f t="shared" ref="AH68:AH99" si="17">IF(AND(A68&lt;&gt;"",A68&lt;&gt;0), 1, 0)</f>
        <v>0</v>
      </c>
    </row>
    <row r="69" spans="1:34" ht="25.5" customHeight="1" x14ac:dyDescent="0.2">
      <c r="A69" s="161">
        <f>IF(Soupisky!H68&lt;&gt;"", Soupisky!H68, "")</f>
        <v>4</v>
      </c>
      <c r="B69" s="162" t="str">
        <f>IF(Soupisky!I68&lt;&gt;"", Soupisky!I68, "")</f>
        <v>Melcher Miroslav</v>
      </c>
      <c r="C69" s="155" t="str">
        <f>IF(Soupisky!J68&lt;&gt;"", Soupisky!J68, "")</f>
        <v>M</v>
      </c>
      <c r="D69" s="163" t="str">
        <f>IF(AND(A69&lt;&gt;"", Soupisky!E68 &lt;&gt; ""), Soupisky!E68, "")</f>
        <v>ČRS MIVARDI CZ Mohelnice</v>
      </c>
      <c r="E69" s="157">
        <f>IF(ISNA(MATCH($A69,'1k - Výsledková listina'!$C:$C,0)),"",INDEX('1k - Výsledková listina'!$B:$T,MATCH($A69,'1k - Výsledková listina'!$C:$C,0),6))</f>
        <v>13060</v>
      </c>
      <c r="F69" s="157">
        <f>IF(ISNA(MATCH($A69,'1k - Výsledková listina'!$C:$C,0)),"",INDEX('1k - Výsledková listina'!$B:$T,MATCH($A69,'1k - Výsledková listina'!$C:$C,0),7))</f>
        <v>4</v>
      </c>
      <c r="G69" s="157">
        <f>IF(OR(E69="",ISBLANK(E69)),"",INDEX(body!$A:$C,F69+1,2))</f>
        <v>29</v>
      </c>
      <c r="H69" s="157">
        <f>IF(ISNA(MATCH($A69,'1k - Výsledková listina'!$L:$L,0)),"",INDEX('1k - Výsledková listina'!$B:$T,MATCH($A69,'1k - Výsledková listina'!$L:$L,0),15))</f>
        <v>11180</v>
      </c>
      <c r="I69" s="157">
        <f>IF(ISNA(MATCH($A69,'1k - Výsledková listina'!$L:$L,0)),"",INDEX('1k - Výsledková listina'!$B:$T,MATCH($A69,'1k - Výsledková listina'!$L:$L,0),16))</f>
        <v>1</v>
      </c>
      <c r="J69" s="157">
        <f>IF(OR(H69="",ISBLANK(H69)),"",INDEX(body!$A:$C,I69+1,2))</f>
        <v>36</v>
      </c>
      <c r="K69" s="157" t="str">
        <f>IF(ISNA(MATCH($A69,'2k - Výsledková listina'!$C:$C,0)),"",INDEX('2k - Výsledková listina'!$B:$T,MATCH($A69,'2k - Výsledková listina'!$C:$C,0),6))</f>
        <v/>
      </c>
      <c r="L69" s="157" t="str">
        <f>IF(ISNA(MATCH($A69,'2k - Výsledková listina'!$C:$C,0)),"",INDEX('2k - Výsledková listina'!$B:$T,MATCH($A69,'2k - Výsledková listina'!$C:$C,0),7))</f>
        <v/>
      </c>
      <c r="M69" s="157" t="str">
        <f>IF(OR(K69="",ISBLANK(K69)),"",INDEX(body!$A:$C,L69+1,2))</f>
        <v/>
      </c>
      <c r="N69" s="157" t="str">
        <f>IF(ISNA(MATCH($A69,'2k - Výsledková listina'!$L:$L,0)),"",INDEX('2k - Výsledková listina'!$B:$T,MATCH($A69,'2k - Výsledková listina'!$L:$L,0),15))</f>
        <v/>
      </c>
      <c r="O69" s="157" t="str">
        <f>IF(ISNA(MATCH($A69,'2k - Výsledková listina'!$L:$L,0)),"",INDEX('2k - Výsledková listina'!$B:$T,MATCH($A69,'2k - Výsledková listina'!$L:$L,0),16))</f>
        <v/>
      </c>
      <c r="P69" s="157" t="str">
        <f>IF(OR(N69="",ISBLANK(N69)),"",INDEX(body!$A:$C,O69+1,2))</f>
        <v/>
      </c>
      <c r="Q69" s="157" t="str">
        <f>IF(ISNA(MATCH($A69,'3k - Výsledková listina'!$C:$C,0)),"",INDEX('3k - Výsledková listina'!$B:$T,MATCH($A69,'3k - Výsledková listina'!$C:$C,0),6))</f>
        <v/>
      </c>
      <c r="R69" s="157" t="str">
        <f>IF(ISNA(MATCH($A69,'3k - Výsledková listina'!$C:$C,0)),"",INDEX('3k - Výsledková listina'!$B:$T,MATCH($A69,'3k - Výsledková listina'!$C:$C,0),7))</f>
        <v/>
      </c>
      <c r="S69" s="157" t="str">
        <f>IF(OR(Q69="",ISBLANK(Q69)),"",INDEX(body!$A:$C,R69+1,2))</f>
        <v/>
      </c>
      <c r="T69" s="157" t="str">
        <f>IF(ISNA(MATCH($A69,'3k - Výsledková listina'!$L:$L,0)),"",INDEX('3k - Výsledková listina'!$B:$T,MATCH($A69,'3k - Výsledková listina'!$L:$L,0),15))</f>
        <v/>
      </c>
      <c r="U69" s="157" t="str">
        <f>IF(ISNA(MATCH($A69,'3k - Výsledková listina'!$L:$L,0)),"",INDEX('3k - Výsledková listina'!$B:$T,MATCH($A69,'3k - Výsledková listina'!$L:$L,0),16))</f>
        <v/>
      </c>
      <c r="V69" s="157" t="str">
        <f>IF(OR(T69="",ISBLANK(T69)),"",INDEX(body!$A:$C,U69+1,2))</f>
        <v/>
      </c>
      <c r="W69" s="157" t="str">
        <f ca="1">IF(ISNA(MATCH($A69,'4k - Výsledková listina'!$C:$C,0)),"",INDEX('4k - Výsledková listina'!$B:$T,MATCH($A69,'4k - Výsledková listina'!$C:$C,0),6))</f>
        <v/>
      </c>
      <c r="X69" s="157" t="str">
        <f ca="1">IF(ISNA(MATCH($A69,'4k - Výsledková listina'!$C:$C,0)),"",INDEX('4k - Výsledková listina'!$B:$T,MATCH($A69,'4k - Výsledková listina'!$C:$C,0),7))</f>
        <v/>
      </c>
      <c r="Y69" s="157" t="str">
        <f ca="1">IF(OR(W69="",ISBLANK(W69)),"",INDEX(body!$A:$C,X69+1,2))</f>
        <v/>
      </c>
      <c r="Z69" s="157" t="str">
        <f ca="1">IF(ISNA(MATCH($A69,'4k - Výsledková listina'!$L:$L,0)),"",INDEX('4k - Výsledková listina'!$B:$T,MATCH($A69,'4k - Výsledková listina'!$L:$L,0),15))</f>
        <v/>
      </c>
      <c r="AA69" s="157" t="str">
        <f ca="1">IF(ISNA(MATCH($A69,'4k - Výsledková listina'!$L:$L,0)),"",INDEX('4k - Výsledková listina'!$B:$T,MATCH($A69,'4k - Výsledková listina'!$L:$L,0),16))</f>
        <v/>
      </c>
      <c r="AB69" s="157" t="str">
        <f ca="1">IF(OR(Z69="",ISBLANK(Z69)),"",INDEX(body!$A:$C,AA69+1,2))</f>
        <v/>
      </c>
      <c r="AC69" s="157">
        <f t="shared" ca="1" si="12"/>
        <v>24240</v>
      </c>
      <c r="AD69" s="157">
        <f t="shared" ca="1" si="13"/>
        <v>5</v>
      </c>
      <c r="AE69" s="157">
        <f t="shared" ca="1" si="14"/>
        <v>65</v>
      </c>
      <c r="AF69" s="157">
        <f t="shared" ca="1" si="15"/>
        <v>2</v>
      </c>
      <c r="AG69" s="159">
        <f t="shared" si="16"/>
        <v>66</v>
      </c>
      <c r="AH69" s="152">
        <f t="shared" si="17"/>
        <v>1</v>
      </c>
    </row>
    <row r="70" spans="1:34" ht="25.5" customHeight="1" x14ac:dyDescent="0.2">
      <c r="A70" s="161">
        <f>IF(Soupisky!H69&lt;&gt;"", Soupisky!H69, "")</f>
        <v>5</v>
      </c>
      <c r="B70" s="162" t="str">
        <f>IF(Soupisky!I69&lt;&gt;"", Soupisky!I69, "")</f>
        <v>Bednařík Dušan</v>
      </c>
      <c r="C70" s="155" t="str">
        <f>IF(Soupisky!J69&lt;&gt;"", Soupisky!J69, "")</f>
        <v>M</v>
      </c>
      <c r="D70" s="163" t="str">
        <f>IF(AND(A70&lt;&gt;"", Soupisky!E69 &lt;&gt; ""), Soupisky!E69, "")</f>
        <v>ČRS MIVARDI CZ Mohelnice</v>
      </c>
      <c r="E70" s="157">
        <f>IF(ISNA(MATCH($A70,'1k - Výsledková listina'!$C:$C,0)),"",INDEX('1k - Výsledková listina'!$B:$T,MATCH($A70,'1k - Výsledková listina'!$C:$C,0),6))</f>
        <v>7930</v>
      </c>
      <c r="F70" s="157">
        <f>IF(ISNA(MATCH($A70,'1k - Výsledková listina'!$C:$C,0)),"",INDEX('1k - Výsledková listina'!$B:$T,MATCH($A70,'1k - Výsledková listina'!$C:$C,0),7))</f>
        <v>10</v>
      </c>
      <c r="G70" s="157">
        <f>IF(OR(E70="",ISBLANK(E70)),"",INDEX(body!$A:$C,F70+1,2))</f>
        <v>13</v>
      </c>
      <c r="H70" s="157">
        <f>IF(ISNA(MATCH($A70,'1k - Výsledková listina'!$L:$L,0)),"",INDEX('1k - Výsledková listina'!$B:$T,MATCH($A70,'1k - Výsledková listina'!$L:$L,0),15))</f>
        <v>10110</v>
      </c>
      <c r="I70" s="157">
        <f>IF(ISNA(MATCH($A70,'1k - Výsledková listina'!$L:$L,0)),"",INDEX('1k - Výsledková listina'!$B:$T,MATCH($A70,'1k - Výsledková listina'!$L:$L,0),16))</f>
        <v>2</v>
      </c>
      <c r="J70" s="157">
        <f>IF(OR(H70="",ISBLANK(H70)),"",INDEX(body!$A:$C,I70+1,2))</f>
        <v>33</v>
      </c>
      <c r="K70" s="157" t="str">
        <f>IF(ISNA(MATCH($A70,'2k - Výsledková listina'!$C:$C,0)),"",INDEX('2k - Výsledková listina'!$B:$T,MATCH($A70,'2k - Výsledková listina'!$C:$C,0),6))</f>
        <v/>
      </c>
      <c r="L70" s="157" t="str">
        <f>IF(ISNA(MATCH($A70,'2k - Výsledková listina'!$C:$C,0)),"",INDEX('2k - Výsledková listina'!$B:$T,MATCH($A70,'2k - Výsledková listina'!$C:$C,0),7))</f>
        <v/>
      </c>
      <c r="M70" s="157" t="str">
        <f>IF(OR(K70="",ISBLANK(K70)),"",INDEX(body!$A:$C,L70+1,2))</f>
        <v/>
      </c>
      <c r="N70" s="157" t="str">
        <f>IF(ISNA(MATCH($A70,'2k - Výsledková listina'!$L:$L,0)),"",INDEX('2k - Výsledková listina'!$B:$T,MATCH($A70,'2k - Výsledková listina'!$L:$L,0),15))</f>
        <v/>
      </c>
      <c r="O70" s="157" t="str">
        <f>IF(ISNA(MATCH($A70,'2k - Výsledková listina'!$L:$L,0)),"",INDEX('2k - Výsledková listina'!$B:$T,MATCH($A70,'2k - Výsledková listina'!$L:$L,0),16))</f>
        <v/>
      </c>
      <c r="P70" s="157" t="str">
        <f>IF(OR(N70="",ISBLANK(N70)),"",INDEX(body!$A:$C,O70+1,2))</f>
        <v/>
      </c>
      <c r="Q70" s="157" t="str">
        <f>IF(ISNA(MATCH($A70,'3k - Výsledková listina'!$C:$C,0)),"",INDEX('3k - Výsledková listina'!$B:$T,MATCH($A70,'3k - Výsledková listina'!$C:$C,0),6))</f>
        <v/>
      </c>
      <c r="R70" s="157" t="str">
        <f>IF(ISNA(MATCH($A70,'3k - Výsledková listina'!$C:$C,0)),"",INDEX('3k - Výsledková listina'!$B:$T,MATCH($A70,'3k - Výsledková listina'!$C:$C,0),7))</f>
        <v/>
      </c>
      <c r="S70" s="157" t="str">
        <f>IF(OR(Q70="",ISBLANK(Q70)),"",INDEX(body!$A:$C,R70+1,2))</f>
        <v/>
      </c>
      <c r="T70" s="157" t="str">
        <f>IF(ISNA(MATCH($A70,'3k - Výsledková listina'!$L:$L,0)),"",INDEX('3k - Výsledková listina'!$B:$T,MATCH($A70,'3k - Výsledková listina'!$L:$L,0),15))</f>
        <v/>
      </c>
      <c r="U70" s="157" t="str">
        <f>IF(ISNA(MATCH($A70,'3k - Výsledková listina'!$L:$L,0)),"",INDEX('3k - Výsledková listina'!$B:$T,MATCH($A70,'3k - Výsledková listina'!$L:$L,0),16))</f>
        <v/>
      </c>
      <c r="V70" s="157" t="str">
        <f>IF(OR(T70="",ISBLANK(T70)),"",INDEX(body!$A:$C,U70+1,2))</f>
        <v/>
      </c>
      <c r="W70" s="157" t="str">
        <f ca="1">IF(ISNA(MATCH($A70,'4k - Výsledková listina'!$C:$C,0)),"",INDEX('4k - Výsledková listina'!$B:$T,MATCH($A70,'4k - Výsledková listina'!$C:$C,0),6))</f>
        <v/>
      </c>
      <c r="X70" s="157" t="str">
        <f ca="1">IF(ISNA(MATCH($A70,'4k - Výsledková listina'!$C:$C,0)),"",INDEX('4k - Výsledková listina'!$B:$T,MATCH($A70,'4k - Výsledková listina'!$C:$C,0),7))</f>
        <v/>
      </c>
      <c r="Y70" s="157" t="str">
        <f ca="1">IF(OR(W70="",ISBLANK(W70)),"",INDEX(body!$A:$C,X70+1,2))</f>
        <v/>
      </c>
      <c r="Z70" s="157" t="str">
        <f ca="1">IF(ISNA(MATCH($A70,'4k - Výsledková listina'!$L:$L,0)),"",INDEX('4k - Výsledková listina'!$B:$T,MATCH($A70,'4k - Výsledková listina'!$L:$L,0),15))</f>
        <v/>
      </c>
      <c r="AA70" s="157" t="str">
        <f ca="1">IF(ISNA(MATCH($A70,'4k - Výsledková listina'!$L:$L,0)),"",INDEX('4k - Výsledková listina'!$B:$T,MATCH($A70,'4k - Výsledková listina'!$L:$L,0),16))</f>
        <v/>
      </c>
      <c r="AB70" s="157" t="str">
        <f ca="1">IF(OR(Z70="",ISBLANK(Z70)),"",INDEX(body!$A:$C,AA70+1,2))</f>
        <v/>
      </c>
      <c r="AC70" s="157">
        <f t="shared" ca="1" si="12"/>
        <v>18040</v>
      </c>
      <c r="AD70" s="157">
        <f t="shared" ca="1" si="13"/>
        <v>12</v>
      </c>
      <c r="AE70" s="157">
        <f t="shared" ca="1" si="14"/>
        <v>46</v>
      </c>
      <c r="AF70" s="157">
        <f t="shared" ca="1" si="15"/>
        <v>2</v>
      </c>
      <c r="AG70" s="159">
        <f t="shared" si="16"/>
        <v>67</v>
      </c>
      <c r="AH70" s="152">
        <f t="shared" si="17"/>
        <v>1</v>
      </c>
    </row>
    <row r="71" spans="1:34" ht="25.5" customHeight="1" x14ac:dyDescent="0.2">
      <c r="A71" s="161">
        <f>IF(Soupisky!H70&lt;&gt;"", Soupisky!H70, "")</f>
        <v>124</v>
      </c>
      <c r="B71" s="162" t="str">
        <f>IF(Soupisky!I70&lt;&gt;"", Soupisky!I70, "")</f>
        <v>Ing. Freylich Václav PhD.</v>
      </c>
      <c r="C71" s="155" t="str">
        <f>IF(Soupisky!J70&lt;&gt;"", Soupisky!J70, "")</f>
        <v>M</v>
      </c>
      <c r="D71" s="163" t="str">
        <f>IF(AND(A71&lt;&gt;"", Soupisky!E70 &lt;&gt; ""), Soupisky!E70, "")</f>
        <v>ČRS MIVARDI CZ Mohelnice</v>
      </c>
      <c r="E71" s="157" t="str">
        <f>IF(ISNA(MATCH($A71,'1k - Výsledková listina'!$C:$C,0)),"",INDEX('1k - Výsledková listina'!$B:$T,MATCH($A71,'1k - Výsledková listina'!$C:$C,0),6))</f>
        <v/>
      </c>
      <c r="F71" s="157" t="str">
        <f>IF(ISNA(MATCH($A71,'1k - Výsledková listina'!$C:$C,0)),"",INDEX('1k - Výsledková listina'!$B:$T,MATCH($A71,'1k - Výsledková listina'!$C:$C,0),7))</f>
        <v/>
      </c>
      <c r="G71" s="157" t="str">
        <f>IF(OR(E71="",ISBLANK(E71)),"",INDEX(body!$A:$C,F71+1,2))</f>
        <v/>
      </c>
      <c r="H71" s="157" t="str">
        <f>IF(ISNA(MATCH($A71,'1k - Výsledková listina'!$L:$L,0)),"",INDEX('1k - Výsledková listina'!$B:$T,MATCH($A71,'1k - Výsledková listina'!$L:$L,0),15))</f>
        <v/>
      </c>
      <c r="I71" s="157" t="str">
        <f>IF(ISNA(MATCH($A71,'1k - Výsledková listina'!$L:$L,0)),"",INDEX('1k - Výsledková listina'!$B:$T,MATCH($A71,'1k - Výsledková listina'!$L:$L,0),16))</f>
        <v/>
      </c>
      <c r="J71" s="157" t="str">
        <f>IF(OR(H71="",ISBLANK(H71)),"",INDEX(body!$A:$C,I71+1,2))</f>
        <v/>
      </c>
      <c r="K71" s="157" t="str">
        <f>IF(ISNA(MATCH($A71,'2k - Výsledková listina'!$C:$C,0)),"",INDEX('2k - Výsledková listina'!$B:$T,MATCH($A71,'2k - Výsledková listina'!$C:$C,0),6))</f>
        <v/>
      </c>
      <c r="L71" s="157" t="str">
        <f>IF(ISNA(MATCH($A71,'2k - Výsledková listina'!$C:$C,0)),"",INDEX('2k - Výsledková listina'!$B:$T,MATCH($A71,'2k - Výsledková listina'!$C:$C,0),7))</f>
        <v/>
      </c>
      <c r="M71" s="157" t="str">
        <f>IF(OR(K71="",ISBLANK(K71)),"",INDEX(body!$A:$C,L71+1,2))</f>
        <v/>
      </c>
      <c r="N71" s="157" t="str">
        <f>IF(ISNA(MATCH($A71,'2k - Výsledková listina'!$L:$L,0)),"",INDEX('2k - Výsledková listina'!$B:$T,MATCH($A71,'2k - Výsledková listina'!$L:$L,0),15))</f>
        <v/>
      </c>
      <c r="O71" s="157" t="str">
        <f>IF(ISNA(MATCH($A71,'2k - Výsledková listina'!$L:$L,0)),"",INDEX('2k - Výsledková listina'!$B:$T,MATCH($A71,'2k - Výsledková listina'!$L:$L,0),16))</f>
        <v/>
      </c>
      <c r="P71" s="157" t="str">
        <f>IF(OR(N71="",ISBLANK(N71)),"",INDEX(body!$A:$C,O71+1,2))</f>
        <v/>
      </c>
      <c r="Q71" s="157" t="str">
        <f>IF(ISNA(MATCH($A71,'3k - Výsledková listina'!$C:$C,0)),"",INDEX('3k - Výsledková listina'!$B:$T,MATCH($A71,'3k - Výsledková listina'!$C:$C,0),6))</f>
        <v/>
      </c>
      <c r="R71" s="157" t="str">
        <f>IF(ISNA(MATCH($A71,'3k - Výsledková listina'!$C:$C,0)),"",INDEX('3k - Výsledková listina'!$B:$T,MATCH($A71,'3k - Výsledková listina'!$C:$C,0),7))</f>
        <v/>
      </c>
      <c r="S71" s="157" t="str">
        <f>IF(OR(Q71="",ISBLANK(Q71)),"",INDEX(body!$A:$C,R71+1,2))</f>
        <v/>
      </c>
      <c r="T71" s="157" t="str">
        <f>IF(ISNA(MATCH($A71,'3k - Výsledková listina'!$L:$L,0)),"",INDEX('3k - Výsledková listina'!$B:$T,MATCH($A71,'3k - Výsledková listina'!$L:$L,0),15))</f>
        <v/>
      </c>
      <c r="U71" s="157" t="str">
        <f>IF(ISNA(MATCH($A71,'3k - Výsledková listina'!$L:$L,0)),"",INDEX('3k - Výsledková listina'!$B:$T,MATCH($A71,'3k - Výsledková listina'!$L:$L,0),16))</f>
        <v/>
      </c>
      <c r="V71" s="157" t="str">
        <f>IF(OR(T71="",ISBLANK(T71)),"",INDEX(body!$A:$C,U71+1,2))</f>
        <v/>
      </c>
      <c r="W71" s="157" t="str">
        <f ca="1">IF(ISNA(MATCH($A71,'4k - Výsledková listina'!$C:$C,0)),"",INDEX('4k - Výsledková listina'!$B:$T,MATCH($A71,'4k - Výsledková listina'!$C:$C,0),6))</f>
        <v/>
      </c>
      <c r="X71" s="157" t="str">
        <f ca="1">IF(ISNA(MATCH($A71,'4k - Výsledková listina'!$C:$C,0)),"",INDEX('4k - Výsledková listina'!$B:$T,MATCH($A71,'4k - Výsledková listina'!$C:$C,0),7))</f>
        <v/>
      </c>
      <c r="Y71" s="157" t="str">
        <f ca="1">IF(OR(W71="",ISBLANK(W71)),"",INDEX(body!$A:$C,X71+1,2))</f>
        <v/>
      </c>
      <c r="Z71" s="157" t="str">
        <f ca="1">IF(ISNA(MATCH($A71,'4k - Výsledková listina'!$L:$L,0)),"",INDEX('4k - Výsledková listina'!$B:$T,MATCH($A71,'4k - Výsledková listina'!$L:$L,0),15))</f>
        <v/>
      </c>
      <c r="AA71" s="157" t="str">
        <f ca="1">IF(ISNA(MATCH($A71,'4k - Výsledková listina'!$L:$L,0)),"",INDEX('4k - Výsledková listina'!$B:$T,MATCH($A71,'4k - Výsledková listina'!$L:$L,0),16))</f>
        <v/>
      </c>
      <c r="AB71" s="157" t="str">
        <f ca="1">IF(OR(Z71="",ISBLANK(Z71)),"",INDEX(body!$A:$C,AA71+1,2))</f>
        <v/>
      </c>
      <c r="AC71" s="157">
        <f t="shared" ca="1" si="12"/>
        <v>0</v>
      </c>
      <c r="AD71" s="157">
        <f t="shared" ca="1" si="13"/>
        <v>0</v>
      </c>
      <c r="AE71" s="157">
        <f t="shared" ca="1" si="14"/>
        <v>0</v>
      </c>
      <c r="AF71" s="157">
        <f t="shared" ca="1" si="15"/>
        <v>0</v>
      </c>
      <c r="AG71" s="159">
        <f t="shared" si="16"/>
        <v>68</v>
      </c>
      <c r="AH71" s="152">
        <f t="shared" si="17"/>
        <v>1</v>
      </c>
    </row>
    <row r="72" spans="1:34" ht="25.5" customHeight="1" x14ac:dyDescent="0.2">
      <c r="A72" s="161">
        <f>IF(Soupisky!H71&lt;&gt;"", Soupisky!H71, "")</f>
        <v>568</v>
      </c>
      <c r="B72" s="162" t="str">
        <f>IF(Soupisky!I71&lt;&gt;"", Soupisky!I71, "")</f>
        <v>Ing. Skalický Karel ml.</v>
      </c>
      <c r="C72" s="155" t="str">
        <f>IF(Soupisky!J71&lt;&gt;"", Soupisky!J71, "")</f>
        <v>M</v>
      </c>
      <c r="D72" s="163" t="str">
        <f>IF(AND(A72&lt;&gt;"", Soupisky!E71 &lt;&gt; ""), Soupisky!E71, "")</f>
        <v>ČRS MIVARDI CZ Mohelnice</v>
      </c>
      <c r="E72" s="157" t="str">
        <f>IF(ISNA(MATCH($A72,'1k - Výsledková listina'!$C:$C,0)),"",INDEX('1k - Výsledková listina'!$B:$T,MATCH($A72,'1k - Výsledková listina'!$C:$C,0),6))</f>
        <v/>
      </c>
      <c r="F72" s="157" t="str">
        <f>IF(ISNA(MATCH($A72,'1k - Výsledková listina'!$C:$C,0)),"",INDEX('1k - Výsledková listina'!$B:$T,MATCH($A72,'1k - Výsledková listina'!$C:$C,0),7))</f>
        <v/>
      </c>
      <c r="G72" s="157" t="str">
        <f>IF(OR(E72="",ISBLANK(E72)),"",INDEX(body!$A:$C,F72+1,2))</f>
        <v/>
      </c>
      <c r="H72" s="157" t="str">
        <f>IF(ISNA(MATCH($A72,'1k - Výsledková listina'!$L:$L,0)),"",INDEX('1k - Výsledková listina'!$B:$T,MATCH($A72,'1k - Výsledková listina'!$L:$L,0),15))</f>
        <v/>
      </c>
      <c r="I72" s="157" t="str">
        <f>IF(ISNA(MATCH($A72,'1k - Výsledková listina'!$L:$L,0)),"",INDEX('1k - Výsledková listina'!$B:$T,MATCH($A72,'1k - Výsledková listina'!$L:$L,0),16))</f>
        <v/>
      </c>
      <c r="J72" s="157" t="str">
        <f>IF(OR(H72="",ISBLANK(H72)),"",INDEX(body!$A:$C,I72+1,2))</f>
        <v/>
      </c>
      <c r="K72" s="157" t="str">
        <f>IF(ISNA(MATCH($A72,'2k - Výsledková listina'!$C:$C,0)),"",INDEX('2k - Výsledková listina'!$B:$T,MATCH($A72,'2k - Výsledková listina'!$C:$C,0),6))</f>
        <v/>
      </c>
      <c r="L72" s="157" t="str">
        <f>IF(ISNA(MATCH($A72,'2k - Výsledková listina'!$C:$C,0)),"",INDEX('2k - Výsledková listina'!$B:$T,MATCH($A72,'2k - Výsledková listina'!$C:$C,0),7))</f>
        <v/>
      </c>
      <c r="M72" s="157" t="str">
        <f>IF(OR(K72="",ISBLANK(K72)),"",INDEX(body!$A:$C,L72+1,2))</f>
        <v/>
      </c>
      <c r="N72" s="157" t="str">
        <f>IF(ISNA(MATCH($A72,'2k - Výsledková listina'!$L:$L,0)),"",INDEX('2k - Výsledková listina'!$B:$T,MATCH($A72,'2k - Výsledková listina'!$L:$L,0),15))</f>
        <v/>
      </c>
      <c r="O72" s="157" t="str">
        <f>IF(ISNA(MATCH($A72,'2k - Výsledková listina'!$L:$L,0)),"",INDEX('2k - Výsledková listina'!$B:$T,MATCH($A72,'2k - Výsledková listina'!$L:$L,0),16))</f>
        <v/>
      </c>
      <c r="P72" s="157" t="str">
        <f>IF(OR(N72="",ISBLANK(N72)),"",INDEX(body!$A:$C,O72+1,2))</f>
        <v/>
      </c>
      <c r="Q72" s="157" t="str">
        <f>IF(ISNA(MATCH($A72,'3k - Výsledková listina'!$C:$C,0)),"",INDEX('3k - Výsledková listina'!$B:$T,MATCH($A72,'3k - Výsledková listina'!$C:$C,0),6))</f>
        <v/>
      </c>
      <c r="R72" s="157" t="str">
        <f>IF(ISNA(MATCH($A72,'3k - Výsledková listina'!$C:$C,0)),"",INDEX('3k - Výsledková listina'!$B:$T,MATCH($A72,'3k - Výsledková listina'!$C:$C,0),7))</f>
        <v/>
      </c>
      <c r="S72" s="157" t="str">
        <f>IF(OR(Q72="",ISBLANK(Q72)),"",INDEX(body!$A:$C,R72+1,2))</f>
        <v/>
      </c>
      <c r="T72" s="157" t="str">
        <f>IF(ISNA(MATCH($A72,'3k - Výsledková listina'!$L:$L,0)),"",INDEX('3k - Výsledková listina'!$B:$T,MATCH($A72,'3k - Výsledková listina'!$L:$L,0),15))</f>
        <v/>
      </c>
      <c r="U72" s="157" t="str">
        <f>IF(ISNA(MATCH($A72,'3k - Výsledková listina'!$L:$L,0)),"",INDEX('3k - Výsledková listina'!$B:$T,MATCH($A72,'3k - Výsledková listina'!$L:$L,0),16))</f>
        <v/>
      </c>
      <c r="V72" s="157" t="str">
        <f>IF(OR(T72="",ISBLANK(T72)),"",INDEX(body!$A:$C,U72+1,2))</f>
        <v/>
      </c>
      <c r="W72" s="157" t="str">
        <f ca="1">IF(ISNA(MATCH($A72,'4k - Výsledková listina'!$C:$C,0)),"",INDEX('4k - Výsledková listina'!$B:$T,MATCH($A72,'4k - Výsledková listina'!$C:$C,0),6))</f>
        <v/>
      </c>
      <c r="X72" s="157" t="str">
        <f ca="1">IF(ISNA(MATCH($A72,'4k - Výsledková listina'!$C:$C,0)),"",INDEX('4k - Výsledková listina'!$B:$T,MATCH($A72,'4k - Výsledková listina'!$C:$C,0),7))</f>
        <v/>
      </c>
      <c r="Y72" s="157" t="str">
        <f ca="1">IF(OR(W72="",ISBLANK(W72)),"",INDEX(body!$A:$C,X72+1,2))</f>
        <v/>
      </c>
      <c r="Z72" s="157" t="str">
        <f ca="1">IF(ISNA(MATCH($A72,'4k - Výsledková listina'!$L:$L,0)),"",INDEX('4k - Výsledková listina'!$B:$T,MATCH($A72,'4k - Výsledková listina'!$L:$L,0),15))</f>
        <v/>
      </c>
      <c r="AA72" s="157" t="str">
        <f ca="1">IF(ISNA(MATCH($A72,'4k - Výsledková listina'!$L:$L,0)),"",INDEX('4k - Výsledková listina'!$B:$T,MATCH($A72,'4k - Výsledková listina'!$L:$L,0),16))</f>
        <v/>
      </c>
      <c r="AB72" s="157" t="str">
        <f ca="1">IF(OR(Z72="",ISBLANK(Z72)),"",INDEX(body!$A:$C,AA72+1,2))</f>
        <v/>
      </c>
      <c r="AC72" s="157">
        <f t="shared" ca="1" si="12"/>
        <v>0</v>
      </c>
      <c r="AD72" s="157">
        <f t="shared" ca="1" si="13"/>
        <v>0</v>
      </c>
      <c r="AE72" s="157">
        <f t="shared" ca="1" si="14"/>
        <v>0</v>
      </c>
      <c r="AF72" s="157">
        <f t="shared" ca="1" si="15"/>
        <v>0</v>
      </c>
      <c r="AG72" s="159">
        <f t="shared" si="16"/>
        <v>69</v>
      </c>
      <c r="AH72" s="152">
        <f t="shared" si="17"/>
        <v>1</v>
      </c>
    </row>
    <row r="73" spans="1:34" ht="25.5" customHeight="1" x14ac:dyDescent="0.2">
      <c r="A73" s="161">
        <f>IF(Soupisky!H72&lt;&gt;"", Soupisky!H72, "")</f>
        <v>3551</v>
      </c>
      <c r="B73" s="162" t="str">
        <f>IF(Soupisky!I72&lt;&gt;"", Soupisky!I72, "")</f>
        <v>Milewski Zbigniew</v>
      </c>
      <c r="C73" s="155" t="str">
        <f>IF(Soupisky!J72&lt;&gt;"", Soupisky!J72, "")</f>
        <v>M</v>
      </c>
      <c r="D73" s="163" t="str">
        <f>IF(AND(A73&lt;&gt;"", Soupisky!E72 &lt;&gt; ""), Soupisky!E72, "")</f>
        <v>ČRS MIVARDI CZ Mohelnice</v>
      </c>
      <c r="E73" s="157">
        <f>IF(ISNA(MATCH($A73,'1k - Výsledková listina'!$C:$C,0)),"",INDEX('1k - Výsledková listina'!$B:$T,MATCH($A73,'1k - Výsledková listina'!$C:$C,0),6))</f>
        <v>12010</v>
      </c>
      <c r="F73" s="157">
        <f>IF(ISNA(MATCH($A73,'1k - Výsledková listina'!$C:$C,0)),"",INDEX('1k - Výsledková listina'!$B:$T,MATCH($A73,'1k - Výsledková listina'!$C:$C,0),7))</f>
        <v>1</v>
      </c>
      <c r="G73" s="157">
        <f>IF(OR(E73="",ISBLANK(E73)),"",INDEX(body!$A:$C,F73+1,2))</f>
        <v>36</v>
      </c>
      <c r="H73" s="157">
        <f>IF(ISNA(MATCH($A73,'1k - Výsledková listina'!$L:$L,0)),"",INDEX('1k - Výsledková listina'!$B:$T,MATCH($A73,'1k - Výsledková listina'!$L:$L,0),15))</f>
        <v>2260</v>
      </c>
      <c r="I73" s="157">
        <f>IF(ISNA(MATCH($A73,'1k - Výsledková listina'!$L:$L,0)),"",INDEX('1k - Výsledková listina'!$B:$T,MATCH($A73,'1k - Výsledková listina'!$L:$L,0),16))</f>
        <v>7</v>
      </c>
      <c r="J73" s="157">
        <f>IF(OR(H73="",ISBLANK(H73)),"",INDEX(body!$A:$C,I73+1,2))</f>
        <v>22</v>
      </c>
      <c r="K73" s="157" t="str">
        <f>IF(ISNA(MATCH($A73,'2k - Výsledková listina'!$C:$C,0)),"",INDEX('2k - Výsledková listina'!$B:$T,MATCH($A73,'2k - Výsledková listina'!$C:$C,0),6))</f>
        <v/>
      </c>
      <c r="L73" s="157" t="str">
        <f>IF(ISNA(MATCH($A73,'2k - Výsledková listina'!$C:$C,0)),"",INDEX('2k - Výsledková listina'!$B:$T,MATCH($A73,'2k - Výsledková listina'!$C:$C,0),7))</f>
        <v/>
      </c>
      <c r="M73" s="157" t="str">
        <f>IF(OR(K73="",ISBLANK(K73)),"",INDEX(body!$A:$C,L73+1,2))</f>
        <v/>
      </c>
      <c r="N73" s="157" t="str">
        <f>IF(ISNA(MATCH($A73,'2k - Výsledková listina'!$L:$L,0)),"",INDEX('2k - Výsledková listina'!$B:$T,MATCH($A73,'2k - Výsledková listina'!$L:$L,0),15))</f>
        <v/>
      </c>
      <c r="O73" s="157" t="str">
        <f>IF(ISNA(MATCH($A73,'2k - Výsledková listina'!$L:$L,0)),"",INDEX('2k - Výsledková listina'!$B:$T,MATCH($A73,'2k - Výsledková listina'!$L:$L,0),16))</f>
        <v/>
      </c>
      <c r="P73" s="157" t="str">
        <f>IF(OR(N73="",ISBLANK(N73)),"",INDEX(body!$A:$C,O73+1,2))</f>
        <v/>
      </c>
      <c r="Q73" s="157" t="str">
        <f>IF(ISNA(MATCH($A73,'3k - Výsledková listina'!$C:$C,0)),"",INDEX('3k - Výsledková listina'!$B:$T,MATCH($A73,'3k - Výsledková listina'!$C:$C,0),6))</f>
        <v/>
      </c>
      <c r="R73" s="157" t="str">
        <f>IF(ISNA(MATCH($A73,'3k - Výsledková listina'!$C:$C,0)),"",INDEX('3k - Výsledková listina'!$B:$T,MATCH($A73,'3k - Výsledková listina'!$C:$C,0),7))</f>
        <v/>
      </c>
      <c r="S73" s="157" t="str">
        <f>IF(OR(Q73="",ISBLANK(Q73)),"",INDEX(body!$A:$C,R73+1,2))</f>
        <v/>
      </c>
      <c r="T73" s="157" t="str">
        <f>IF(ISNA(MATCH($A73,'3k - Výsledková listina'!$L:$L,0)),"",INDEX('3k - Výsledková listina'!$B:$T,MATCH($A73,'3k - Výsledková listina'!$L:$L,0),15))</f>
        <v/>
      </c>
      <c r="U73" s="157" t="str">
        <f>IF(ISNA(MATCH($A73,'3k - Výsledková listina'!$L:$L,0)),"",INDEX('3k - Výsledková listina'!$B:$T,MATCH($A73,'3k - Výsledková listina'!$L:$L,0),16))</f>
        <v/>
      </c>
      <c r="V73" s="157" t="str">
        <f>IF(OR(T73="",ISBLANK(T73)),"",INDEX(body!$A:$C,U73+1,2))</f>
        <v/>
      </c>
      <c r="W73" s="157" t="str">
        <f ca="1">IF(ISNA(MATCH($A73,'4k - Výsledková listina'!$C:$C,0)),"",INDEX('4k - Výsledková listina'!$B:$T,MATCH($A73,'4k - Výsledková listina'!$C:$C,0),6))</f>
        <v/>
      </c>
      <c r="X73" s="157" t="str">
        <f ca="1">IF(ISNA(MATCH($A73,'4k - Výsledková listina'!$C:$C,0)),"",INDEX('4k - Výsledková listina'!$B:$T,MATCH($A73,'4k - Výsledková listina'!$C:$C,0),7))</f>
        <v/>
      </c>
      <c r="Y73" s="157" t="str">
        <f ca="1">IF(OR(W73="",ISBLANK(W73)),"",INDEX(body!$A:$C,X73+1,2))</f>
        <v/>
      </c>
      <c r="Z73" s="157" t="str">
        <f ca="1">IF(ISNA(MATCH($A73,'4k - Výsledková listina'!$L:$L,0)),"",INDEX('4k - Výsledková listina'!$B:$T,MATCH($A73,'4k - Výsledková listina'!$L:$L,0),15))</f>
        <v/>
      </c>
      <c r="AA73" s="157" t="str">
        <f ca="1">IF(ISNA(MATCH($A73,'4k - Výsledková listina'!$L:$L,0)),"",INDEX('4k - Výsledková listina'!$B:$T,MATCH($A73,'4k - Výsledková listina'!$L:$L,0),16))</f>
        <v/>
      </c>
      <c r="AB73" s="157" t="str">
        <f ca="1">IF(OR(Z73="",ISBLANK(Z73)),"",INDEX(body!$A:$C,AA73+1,2))</f>
        <v/>
      </c>
      <c r="AC73" s="157">
        <f t="shared" ca="1" si="12"/>
        <v>14270</v>
      </c>
      <c r="AD73" s="157">
        <f t="shared" ca="1" si="13"/>
        <v>8</v>
      </c>
      <c r="AE73" s="157">
        <f t="shared" ca="1" si="14"/>
        <v>58</v>
      </c>
      <c r="AF73" s="157">
        <f t="shared" ca="1" si="15"/>
        <v>2</v>
      </c>
      <c r="AG73" s="159">
        <f t="shared" si="16"/>
        <v>70</v>
      </c>
      <c r="AH73" s="152">
        <f t="shared" si="17"/>
        <v>1</v>
      </c>
    </row>
    <row r="74" spans="1:34" ht="25.5" customHeight="1" x14ac:dyDescent="0.2">
      <c r="A74" s="161">
        <f>IF(Soupisky!H73&lt;&gt;"", Soupisky!H73, "")</f>
        <v>4123</v>
      </c>
      <c r="B74" s="162" t="str">
        <f>IF(Soupisky!I73&lt;&gt;"", Soupisky!I73, "")</f>
        <v>Górecky Kacper Lukasz</v>
      </c>
      <c r="C74" s="155" t="str">
        <f>IF(Soupisky!J73&lt;&gt;"", Soupisky!J73, "")</f>
        <v>M</v>
      </c>
      <c r="D74" s="163" t="str">
        <f>IF(AND(A74&lt;&gt;"", Soupisky!E73 &lt;&gt; ""), Soupisky!E73, "")</f>
        <v>ČRS MIVARDI CZ Mohelnice</v>
      </c>
      <c r="E74" s="157">
        <f>IF(ISNA(MATCH($A74,'1k - Výsledková listina'!$C:$C,0)),"",INDEX('1k - Výsledková listina'!$B:$T,MATCH($A74,'1k - Výsledková listina'!$C:$C,0),6))</f>
        <v>8030</v>
      </c>
      <c r="F74" s="157">
        <f>IF(ISNA(MATCH($A74,'1k - Výsledková listina'!$C:$C,0)),"",INDEX('1k - Výsledková listina'!$B:$T,MATCH($A74,'1k - Výsledková listina'!$C:$C,0),7))</f>
        <v>8</v>
      </c>
      <c r="G74" s="157">
        <f>IF(OR(E74="",ISBLANK(E74)),"",INDEX(body!$A:$C,F74+1,2))</f>
        <v>19</v>
      </c>
      <c r="H74" s="157">
        <f>IF(ISNA(MATCH($A74,'1k - Výsledková listina'!$L:$L,0)),"",INDEX('1k - Výsledková listina'!$B:$T,MATCH($A74,'1k - Výsledková listina'!$L:$L,0),15))</f>
        <v>1690</v>
      </c>
      <c r="I74" s="157">
        <f>IF(ISNA(MATCH($A74,'1k - Výsledková listina'!$L:$L,0)),"",INDEX('1k - Výsledková listina'!$B:$T,MATCH($A74,'1k - Výsledková listina'!$L:$L,0),16))</f>
        <v>7</v>
      </c>
      <c r="J74" s="157">
        <f>IF(OR(H74="",ISBLANK(H74)),"",INDEX(body!$A:$C,I74+1,2))</f>
        <v>22</v>
      </c>
      <c r="K74" s="157" t="str">
        <f>IF(ISNA(MATCH($A74,'2k - Výsledková listina'!$C:$C,0)),"",INDEX('2k - Výsledková listina'!$B:$T,MATCH($A74,'2k - Výsledková listina'!$C:$C,0),6))</f>
        <v/>
      </c>
      <c r="L74" s="157" t="str">
        <f>IF(ISNA(MATCH($A74,'2k - Výsledková listina'!$C:$C,0)),"",INDEX('2k - Výsledková listina'!$B:$T,MATCH($A74,'2k - Výsledková listina'!$C:$C,0),7))</f>
        <v/>
      </c>
      <c r="M74" s="157" t="str">
        <f>IF(OR(K74="",ISBLANK(K74)),"",INDEX(body!$A:$C,L74+1,2))</f>
        <v/>
      </c>
      <c r="N74" s="157" t="str">
        <f>IF(ISNA(MATCH($A74,'2k - Výsledková listina'!$L:$L,0)),"",INDEX('2k - Výsledková listina'!$B:$T,MATCH($A74,'2k - Výsledková listina'!$L:$L,0),15))</f>
        <v/>
      </c>
      <c r="O74" s="157" t="str">
        <f>IF(ISNA(MATCH($A74,'2k - Výsledková listina'!$L:$L,0)),"",INDEX('2k - Výsledková listina'!$B:$T,MATCH($A74,'2k - Výsledková listina'!$L:$L,0),16))</f>
        <v/>
      </c>
      <c r="P74" s="157" t="str">
        <f>IF(OR(N74="",ISBLANK(N74)),"",INDEX(body!$A:$C,O74+1,2))</f>
        <v/>
      </c>
      <c r="Q74" s="157" t="str">
        <f>IF(ISNA(MATCH($A74,'3k - Výsledková listina'!$C:$C,0)),"",INDEX('3k - Výsledková listina'!$B:$T,MATCH($A74,'3k - Výsledková listina'!$C:$C,0),6))</f>
        <v/>
      </c>
      <c r="R74" s="157" t="str">
        <f>IF(ISNA(MATCH($A74,'3k - Výsledková listina'!$C:$C,0)),"",INDEX('3k - Výsledková listina'!$B:$T,MATCH($A74,'3k - Výsledková listina'!$C:$C,0),7))</f>
        <v/>
      </c>
      <c r="S74" s="157" t="str">
        <f>IF(OR(Q74="",ISBLANK(Q74)),"",INDEX(body!$A:$C,R74+1,2))</f>
        <v/>
      </c>
      <c r="T74" s="157" t="str">
        <f>IF(ISNA(MATCH($A74,'3k - Výsledková listina'!$L:$L,0)),"",INDEX('3k - Výsledková listina'!$B:$T,MATCH($A74,'3k - Výsledková listina'!$L:$L,0),15))</f>
        <v/>
      </c>
      <c r="U74" s="157" t="str">
        <f>IF(ISNA(MATCH($A74,'3k - Výsledková listina'!$L:$L,0)),"",INDEX('3k - Výsledková listina'!$B:$T,MATCH($A74,'3k - Výsledková listina'!$L:$L,0),16))</f>
        <v/>
      </c>
      <c r="V74" s="157" t="str">
        <f>IF(OR(T74="",ISBLANK(T74)),"",INDEX(body!$A:$C,U74+1,2))</f>
        <v/>
      </c>
      <c r="W74" s="157" t="str">
        <f ca="1">IF(ISNA(MATCH($A74,'4k - Výsledková listina'!$C:$C,0)),"",INDEX('4k - Výsledková listina'!$B:$T,MATCH($A74,'4k - Výsledková listina'!$C:$C,0),6))</f>
        <v/>
      </c>
      <c r="X74" s="157" t="str">
        <f ca="1">IF(ISNA(MATCH($A74,'4k - Výsledková listina'!$C:$C,0)),"",INDEX('4k - Výsledková listina'!$B:$T,MATCH($A74,'4k - Výsledková listina'!$C:$C,0),7))</f>
        <v/>
      </c>
      <c r="Y74" s="157" t="str">
        <f ca="1">IF(OR(W74="",ISBLANK(W74)),"",INDEX(body!$A:$C,X74+1,2))</f>
        <v/>
      </c>
      <c r="Z74" s="157" t="str">
        <f ca="1">IF(ISNA(MATCH($A74,'4k - Výsledková listina'!$L:$L,0)),"",INDEX('4k - Výsledková listina'!$B:$T,MATCH($A74,'4k - Výsledková listina'!$L:$L,0),15))</f>
        <v/>
      </c>
      <c r="AA74" s="157" t="str">
        <f ca="1">IF(ISNA(MATCH($A74,'4k - Výsledková listina'!$L:$L,0)),"",INDEX('4k - Výsledková listina'!$B:$T,MATCH($A74,'4k - Výsledková listina'!$L:$L,0),16))</f>
        <v/>
      </c>
      <c r="AB74" s="157" t="str">
        <f ca="1">IF(OR(Z74="",ISBLANK(Z74)),"",INDEX(body!$A:$C,AA74+1,2))</f>
        <v/>
      </c>
      <c r="AC74" s="157">
        <f t="shared" ca="1" si="12"/>
        <v>9720</v>
      </c>
      <c r="AD74" s="157">
        <f t="shared" ca="1" si="13"/>
        <v>15</v>
      </c>
      <c r="AE74" s="157">
        <f t="shared" ca="1" si="14"/>
        <v>41</v>
      </c>
      <c r="AF74" s="157">
        <f t="shared" ca="1" si="15"/>
        <v>2</v>
      </c>
      <c r="AG74" s="159">
        <f t="shared" si="16"/>
        <v>71</v>
      </c>
      <c r="AH74" s="152">
        <f t="shared" si="17"/>
        <v>1</v>
      </c>
    </row>
    <row r="75" spans="1:34" ht="25.5" customHeight="1" x14ac:dyDescent="0.2">
      <c r="A75" s="161">
        <f>IF(Soupisky!H74&lt;&gt;"", Soupisky!H74, "")</f>
        <v>129</v>
      </c>
      <c r="B75" s="162" t="str">
        <f>IF(Soupisky!I74&lt;&gt;"", Soupisky!I74, "")</f>
        <v>Bc. Grešová Jana</v>
      </c>
      <c r="C75" s="155" t="str">
        <f>IF(Soupisky!J74&lt;&gt;"", Soupisky!J74, "")</f>
        <v>M</v>
      </c>
      <c r="D75" s="163" t="str">
        <f>IF(AND(A75&lt;&gt;"", Soupisky!E74 &lt;&gt; ""), Soupisky!E74, "")</f>
        <v>ČRS MIVARDI CZ Mohelnice</v>
      </c>
      <c r="E75" s="157" t="str">
        <f>IF(ISNA(MATCH($A75,'1k - Výsledková listina'!$C:$C,0)),"",INDEX('1k - Výsledková listina'!$B:$T,MATCH($A75,'1k - Výsledková listina'!$C:$C,0),6))</f>
        <v/>
      </c>
      <c r="F75" s="157" t="str">
        <f>IF(ISNA(MATCH($A75,'1k - Výsledková listina'!$C:$C,0)),"",INDEX('1k - Výsledková listina'!$B:$T,MATCH($A75,'1k - Výsledková listina'!$C:$C,0),7))</f>
        <v/>
      </c>
      <c r="G75" s="157" t="str">
        <f>IF(OR(E75="",ISBLANK(E75)),"",INDEX(body!$A:$C,F75+1,2))</f>
        <v/>
      </c>
      <c r="H75" s="157" t="str">
        <f>IF(ISNA(MATCH($A75,'1k - Výsledková listina'!$L:$L,0)),"",INDEX('1k - Výsledková listina'!$B:$T,MATCH($A75,'1k - Výsledková listina'!$L:$L,0),15))</f>
        <v/>
      </c>
      <c r="I75" s="157" t="str">
        <f>IF(ISNA(MATCH($A75,'1k - Výsledková listina'!$L:$L,0)),"",INDEX('1k - Výsledková listina'!$B:$T,MATCH($A75,'1k - Výsledková listina'!$L:$L,0),16))</f>
        <v/>
      </c>
      <c r="J75" s="157" t="str">
        <f>IF(OR(H75="",ISBLANK(H75)),"",INDEX(body!$A:$C,I75+1,2))</f>
        <v/>
      </c>
      <c r="K75" s="157" t="str">
        <f>IF(ISNA(MATCH($A75,'2k - Výsledková listina'!$C:$C,0)),"",INDEX('2k - Výsledková listina'!$B:$T,MATCH($A75,'2k - Výsledková listina'!$C:$C,0),6))</f>
        <v/>
      </c>
      <c r="L75" s="157" t="str">
        <f>IF(ISNA(MATCH($A75,'2k - Výsledková listina'!$C:$C,0)),"",INDEX('2k - Výsledková listina'!$B:$T,MATCH($A75,'2k - Výsledková listina'!$C:$C,0),7))</f>
        <v/>
      </c>
      <c r="M75" s="157" t="str">
        <f>IF(OR(K75="",ISBLANK(K75)),"",INDEX(body!$A:$C,L75+1,2))</f>
        <v/>
      </c>
      <c r="N75" s="157" t="str">
        <f>IF(ISNA(MATCH($A75,'2k - Výsledková listina'!$L:$L,0)),"",INDEX('2k - Výsledková listina'!$B:$T,MATCH($A75,'2k - Výsledková listina'!$L:$L,0),15))</f>
        <v/>
      </c>
      <c r="O75" s="157" t="str">
        <f>IF(ISNA(MATCH($A75,'2k - Výsledková listina'!$L:$L,0)),"",INDEX('2k - Výsledková listina'!$B:$T,MATCH($A75,'2k - Výsledková listina'!$L:$L,0),16))</f>
        <v/>
      </c>
      <c r="P75" s="157" t="str">
        <f>IF(OR(N75="",ISBLANK(N75)),"",INDEX(body!$A:$C,O75+1,2))</f>
        <v/>
      </c>
      <c r="Q75" s="157" t="str">
        <f>IF(ISNA(MATCH($A75,'3k - Výsledková listina'!$C:$C,0)),"",INDEX('3k - Výsledková listina'!$B:$T,MATCH($A75,'3k - Výsledková listina'!$C:$C,0),6))</f>
        <v/>
      </c>
      <c r="R75" s="157" t="str">
        <f>IF(ISNA(MATCH($A75,'3k - Výsledková listina'!$C:$C,0)),"",INDEX('3k - Výsledková listina'!$B:$T,MATCH($A75,'3k - Výsledková listina'!$C:$C,0),7))</f>
        <v/>
      </c>
      <c r="S75" s="157" t="str">
        <f>IF(OR(Q75="",ISBLANK(Q75)),"",INDEX(body!$A:$C,R75+1,2))</f>
        <v/>
      </c>
      <c r="T75" s="157" t="str">
        <f>IF(ISNA(MATCH($A75,'3k - Výsledková listina'!$L:$L,0)),"",INDEX('3k - Výsledková listina'!$B:$T,MATCH($A75,'3k - Výsledková listina'!$L:$L,0),15))</f>
        <v/>
      </c>
      <c r="U75" s="157" t="str">
        <f>IF(ISNA(MATCH($A75,'3k - Výsledková listina'!$L:$L,0)),"",INDEX('3k - Výsledková listina'!$B:$T,MATCH($A75,'3k - Výsledková listina'!$L:$L,0),16))</f>
        <v/>
      </c>
      <c r="V75" s="157" t="str">
        <f>IF(OR(T75="",ISBLANK(T75)),"",INDEX(body!$A:$C,U75+1,2))</f>
        <v/>
      </c>
      <c r="W75" s="157" t="str">
        <f ca="1">IF(ISNA(MATCH($A75,'4k - Výsledková listina'!$C:$C,0)),"",INDEX('4k - Výsledková listina'!$B:$T,MATCH($A75,'4k - Výsledková listina'!$C:$C,0),6))</f>
        <v/>
      </c>
      <c r="X75" s="157" t="str">
        <f ca="1">IF(ISNA(MATCH($A75,'4k - Výsledková listina'!$C:$C,0)),"",INDEX('4k - Výsledková listina'!$B:$T,MATCH($A75,'4k - Výsledková listina'!$C:$C,0),7))</f>
        <v/>
      </c>
      <c r="Y75" s="157" t="str">
        <f ca="1">IF(OR(W75="",ISBLANK(W75)),"",INDEX(body!$A:$C,X75+1,2))</f>
        <v/>
      </c>
      <c r="Z75" s="157" t="str">
        <f ca="1">IF(ISNA(MATCH($A75,'4k - Výsledková listina'!$L:$L,0)),"",INDEX('4k - Výsledková listina'!$B:$T,MATCH($A75,'4k - Výsledková listina'!$L:$L,0),15))</f>
        <v/>
      </c>
      <c r="AA75" s="157" t="str">
        <f ca="1">IF(ISNA(MATCH($A75,'4k - Výsledková listina'!$L:$L,0)),"",INDEX('4k - Výsledková listina'!$B:$T,MATCH($A75,'4k - Výsledková listina'!$L:$L,0),16))</f>
        <v/>
      </c>
      <c r="AB75" s="157" t="str">
        <f ca="1">IF(OR(Z75="",ISBLANK(Z75)),"",INDEX(body!$A:$C,AA75+1,2))</f>
        <v/>
      </c>
      <c r="AC75" s="157">
        <f t="shared" ca="1" si="12"/>
        <v>0</v>
      </c>
      <c r="AD75" s="157">
        <f t="shared" ca="1" si="13"/>
        <v>0</v>
      </c>
      <c r="AE75" s="157">
        <f t="shared" ca="1" si="14"/>
        <v>0</v>
      </c>
      <c r="AF75" s="157">
        <f t="shared" ca="1" si="15"/>
        <v>0</v>
      </c>
      <c r="AG75" s="159">
        <f t="shared" si="16"/>
        <v>72</v>
      </c>
      <c r="AH75" s="152">
        <f t="shared" si="17"/>
        <v>1</v>
      </c>
    </row>
    <row r="76" spans="1:34" ht="25.5" customHeight="1" x14ac:dyDescent="0.2">
      <c r="A76" s="161">
        <f>IF(Soupisky!H75&lt;&gt;"", Soupisky!H75, "")</f>
        <v>2412</v>
      </c>
      <c r="B76" s="162" t="str">
        <f>IF(Soupisky!I75&lt;&gt;"", Soupisky!I75, "")</f>
        <v>Michalovič Tomáš</v>
      </c>
      <c r="C76" s="155" t="str">
        <f>IF(Soupisky!J75&lt;&gt;"", Soupisky!J75, "")</f>
        <v>M</v>
      </c>
      <c r="D76" s="163" t="str">
        <f>IF(AND(A76&lt;&gt;"", Soupisky!E75 &lt;&gt; ""), Soupisky!E75, "")</f>
        <v>ČRS MIVARDI CZ Mohelnice</v>
      </c>
      <c r="E76" s="157" t="str">
        <f>IF(ISNA(MATCH($A76,'1k - Výsledková listina'!$C:$C,0)),"",INDEX('1k - Výsledková listina'!$B:$T,MATCH($A76,'1k - Výsledková listina'!$C:$C,0),6))</f>
        <v/>
      </c>
      <c r="F76" s="157" t="str">
        <f>IF(ISNA(MATCH($A76,'1k - Výsledková listina'!$C:$C,0)),"",INDEX('1k - Výsledková listina'!$B:$T,MATCH($A76,'1k - Výsledková listina'!$C:$C,0),7))</f>
        <v/>
      </c>
      <c r="G76" s="157" t="str">
        <f>IF(OR(E76="",ISBLANK(E76)),"",INDEX(body!$A:$C,F76+1,2))</f>
        <v/>
      </c>
      <c r="H76" s="157" t="str">
        <f>IF(ISNA(MATCH($A76,'1k - Výsledková listina'!$L:$L,0)),"",INDEX('1k - Výsledková listina'!$B:$T,MATCH($A76,'1k - Výsledková listina'!$L:$L,0),15))</f>
        <v/>
      </c>
      <c r="I76" s="157" t="str">
        <f>IF(ISNA(MATCH($A76,'1k - Výsledková listina'!$L:$L,0)),"",INDEX('1k - Výsledková listina'!$B:$T,MATCH($A76,'1k - Výsledková listina'!$L:$L,0),16))</f>
        <v/>
      </c>
      <c r="J76" s="157" t="str">
        <f>IF(OR(H76="",ISBLANK(H76)),"",INDEX(body!$A:$C,I76+1,2))</f>
        <v/>
      </c>
      <c r="K76" s="157" t="str">
        <f>IF(ISNA(MATCH($A76,'2k - Výsledková listina'!$C:$C,0)),"",INDEX('2k - Výsledková listina'!$B:$T,MATCH($A76,'2k - Výsledková listina'!$C:$C,0),6))</f>
        <v/>
      </c>
      <c r="L76" s="157" t="str">
        <f>IF(ISNA(MATCH($A76,'2k - Výsledková listina'!$C:$C,0)),"",INDEX('2k - Výsledková listina'!$B:$T,MATCH($A76,'2k - Výsledková listina'!$C:$C,0),7))</f>
        <v/>
      </c>
      <c r="M76" s="157" t="str">
        <f>IF(OR(K76="",ISBLANK(K76)),"",INDEX(body!$A:$C,L76+1,2))</f>
        <v/>
      </c>
      <c r="N76" s="157" t="str">
        <f>IF(ISNA(MATCH($A76,'2k - Výsledková listina'!$L:$L,0)),"",INDEX('2k - Výsledková listina'!$B:$T,MATCH($A76,'2k - Výsledková listina'!$L:$L,0),15))</f>
        <v/>
      </c>
      <c r="O76" s="157" t="str">
        <f>IF(ISNA(MATCH($A76,'2k - Výsledková listina'!$L:$L,0)),"",INDEX('2k - Výsledková listina'!$B:$T,MATCH($A76,'2k - Výsledková listina'!$L:$L,0),16))</f>
        <v/>
      </c>
      <c r="P76" s="157" t="str">
        <f>IF(OR(N76="",ISBLANK(N76)),"",INDEX(body!$A:$C,O76+1,2))</f>
        <v/>
      </c>
      <c r="Q76" s="157" t="str">
        <f>IF(ISNA(MATCH($A76,'3k - Výsledková listina'!$C:$C,0)),"",INDEX('3k - Výsledková listina'!$B:$T,MATCH($A76,'3k - Výsledková listina'!$C:$C,0),6))</f>
        <v/>
      </c>
      <c r="R76" s="157" t="str">
        <f>IF(ISNA(MATCH($A76,'3k - Výsledková listina'!$C:$C,0)),"",INDEX('3k - Výsledková listina'!$B:$T,MATCH($A76,'3k - Výsledková listina'!$C:$C,0),7))</f>
        <v/>
      </c>
      <c r="S76" s="157" t="str">
        <f>IF(OR(Q76="",ISBLANK(Q76)),"",INDEX(body!$A:$C,R76+1,2))</f>
        <v/>
      </c>
      <c r="T76" s="157" t="str">
        <f>IF(ISNA(MATCH($A76,'3k - Výsledková listina'!$L:$L,0)),"",INDEX('3k - Výsledková listina'!$B:$T,MATCH($A76,'3k - Výsledková listina'!$L:$L,0),15))</f>
        <v/>
      </c>
      <c r="U76" s="157" t="str">
        <f>IF(ISNA(MATCH($A76,'3k - Výsledková listina'!$L:$L,0)),"",INDEX('3k - Výsledková listina'!$B:$T,MATCH($A76,'3k - Výsledková listina'!$L:$L,0),16))</f>
        <v/>
      </c>
      <c r="V76" s="157" t="str">
        <f>IF(OR(T76="",ISBLANK(T76)),"",INDEX(body!$A:$C,U76+1,2))</f>
        <v/>
      </c>
      <c r="W76" s="157" t="str">
        <f ca="1">IF(ISNA(MATCH($A76,'4k - Výsledková listina'!$C:$C,0)),"",INDEX('4k - Výsledková listina'!$B:$T,MATCH($A76,'4k - Výsledková listina'!$C:$C,0),6))</f>
        <v/>
      </c>
      <c r="X76" s="157" t="str">
        <f ca="1">IF(ISNA(MATCH($A76,'4k - Výsledková listina'!$C:$C,0)),"",INDEX('4k - Výsledková listina'!$B:$T,MATCH($A76,'4k - Výsledková listina'!$C:$C,0),7))</f>
        <v/>
      </c>
      <c r="Y76" s="157" t="str">
        <f ca="1">IF(OR(W76="",ISBLANK(W76)),"",INDEX(body!$A:$C,X76+1,2))</f>
        <v/>
      </c>
      <c r="Z76" s="157" t="str">
        <f ca="1">IF(ISNA(MATCH($A76,'4k - Výsledková listina'!$L:$L,0)),"",INDEX('4k - Výsledková listina'!$B:$T,MATCH($A76,'4k - Výsledková listina'!$L:$L,0),15))</f>
        <v/>
      </c>
      <c r="AA76" s="157" t="str">
        <f ca="1">IF(ISNA(MATCH($A76,'4k - Výsledková listina'!$L:$L,0)),"",INDEX('4k - Výsledková listina'!$B:$T,MATCH($A76,'4k - Výsledková listina'!$L:$L,0),16))</f>
        <v/>
      </c>
      <c r="AB76" s="157" t="str">
        <f ca="1">IF(OR(Z76="",ISBLANK(Z76)),"",INDEX(body!$A:$C,AA76+1,2))</f>
        <v/>
      </c>
      <c r="AC76" s="157">
        <f t="shared" ca="1" si="12"/>
        <v>0</v>
      </c>
      <c r="AD76" s="157">
        <f t="shared" ca="1" si="13"/>
        <v>0</v>
      </c>
      <c r="AE76" s="157">
        <f t="shared" ca="1" si="14"/>
        <v>0</v>
      </c>
      <c r="AF76" s="157">
        <f t="shared" ca="1" si="15"/>
        <v>0</v>
      </c>
      <c r="AG76" s="159">
        <f t="shared" si="16"/>
        <v>73</v>
      </c>
      <c r="AH76" s="152">
        <f t="shared" si="17"/>
        <v>1</v>
      </c>
    </row>
    <row r="77" spans="1:34" ht="25.5" customHeight="1" x14ac:dyDescent="0.2">
      <c r="A77" s="161">
        <f>IF(Soupisky!H76&lt;&gt;"", Soupisky!H76, "")</f>
        <v>250</v>
      </c>
      <c r="B77" s="162" t="str">
        <f>IF(Soupisky!I76&lt;&gt;"", Soupisky!I76, "")</f>
        <v>Chromý Radomír</v>
      </c>
      <c r="C77" s="155" t="str">
        <f>IF(Soupisky!J76&lt;&gt;"", Soupisky!J76, "")</f>
        <v>M</v>
      </c>
      <c r="D77" s="163" t="str">
        <f>IF(AND(A77&lt;&gt;"", Soupisky!E76 &lt;&gt; ""), Soupisky!E76, "")</f>
        <v>ČRS MIVARDI CZ Mohelnice</v>
      </c>
      <c r="E77" s="157" t="str">
        <f>IF(ISNA(MATCH($A77,'1k - Výsledková listina'!$C:$C,0)),"",INDEX('1k - Výsledková listina'!$B:$T,MATCH($A77,'1k - Výsledková listina'!$C:$C,0),6))</f>
        <v/>
      </c>
      <c r="F77" s="157" t="str">
        <f>IF(ISNA(MATCH($A77,'1k - Výsledková listina'!$C:$C,0)),"",INDEX('1k - Výsledková listina'!$B:$T,MATCH($A77,'1k - Výsledková listina'!$C:$C,0),7))</f>
        <v/>
      </c>
      <c r="G77" s="157" t="str">
        <f>IF(OR(E77="",ISBLANK(E77)),"",INDEX(body!$A:$C,F77+1,2))</f>
        <v/>
      </c>
      <c r="H77" s="157" t="str">
        <f>IF(ISNA(MATCH($A77,'1k - Výsledková listina'!$L:$L,0)),"",INDEX('1k - Výsledková listina'!$B:$T,MATCH($A77,'1k - Výsledková listina'!$L:$L,0),15))</f>
        <v/>
      </c>
      <c r="I77" s="157" t="str">
        <f>IF(ISNA(MATCH($A77,'1k - Výsledková listina'!$L:$L,0)),"",INDEX('1k - Výsledková listina'!$B:$T,MATCH($A77,'1k - Výsledková listina'!$L:$L,0),16))</f>
        <v/>
      </c>
      <c r="J77" s="157" t="str">
        <f>IF(OR(H77="",ISBLANK(H77)),"",INDEX(body!$A:$C,I77+1,2))</f>
        <v/>
      </c>
      <c r="K77" s="157" t="str">
        <f>IF(ISNA(MATCH($A77,'2k - Výsledková listina'!$C:$C,0)),"",INDEX('2k - Výsledková listina'!$B:$T,MATCH($A77,'2k - Výsledková listina'!$C:$C,0),6))</f>
        <v/>
      </c>
      <c r="L77" s="157" t="str">
        <f>IF(ISNA(MATCH($A77,'2k - Výsledková listina'!$C:$C,0)),"",INDEX('2k - Výsledková listina'!$B:$T,MATCH($A77,'2k - Výsledková listina'!$C:$C,0),7))</f>
        <v/>
      </c>
      <c r="M77" s="157" t="str">
        <f>IF(OR(K77="",ISBLANK(K77)),"",INDEX(body!$A:$C,L77+1,2))</f>
        <v/>
      </c>
      <c r="N77" s="157" t="str">
        <f>IF(ISNA(MATCH($A77,'2k - Výsledková listina'!$L:$L,0)),"",INDEX('2k - Výsledková listina'!$B:$T,MATCH($A77,'2k - Výsledková listina'!$L:$L,0),15))</f>
        <v/>
      </c>
      <c r="O77" s="157" t="str">
        <f>IF(ISNA(MATCH($A77,'2k - Výsledková listina'!$L:$L,0)),"",INDEX('2k - Výsledková listina'!$B:$T,MATCH($A77,'2k - Výsledková listina'!$L:$L,0),16))</f>
        <v/>
      </c>
      <c r="P77" s="157" t="str">
        <f>IF(OR(N77="",ISBLANK(N77)),"",INDEX(body!$A:$C,O77+1,2))</f>
        <v/>
      </c>
      <c r="Q77" s="157" t="str">
        <f>IF(ISNA(MATCH($A77,'3k - Výsledková listina'!$C:$C,0)),"",INDEX('3k - Výsledková listina'!$B:$T,MATCH($A77,'3k - Výsledková listina'!$C:$C,0),6))</f>
        <v/>
      </c>
      <c r="R77" s="157" t="str">
        <f>IF(ISNA(MATCH($A77,'3k - Výsledková listina'!$C:$C,0)),"",INDEX('3k - Výsledková listina'!$B:$T,MATCH($A77,'3k - Výsledková listina'!$C:$C,0),7))</f>
        <v/>
      </c>
      <c r="S77" s="157" t="str">
        <f>IF(OR(Q77="",ISBLANK(Q77)),"",INDEX(body!$A:$C,R77+1,2))</f>
        <v/>
      </c>
      <c r="T77" s="157" t="str">
        <f>IF(ISNA(MATCH($A77,'3k - Výsledková listina'!$L:$L,0)),"",INDEX('3k - Výsledková listina'!$B:$T,MATCH($A77,'3k - Výsledková listina'!$L:$L,0),15))</f>
        <v/>
      </c>
      <c r="U77" s="157" t="str">
        <f>IF(ISNA(MATCH($A77,'3k - Výsledková listina'!$L:$L,0)),"",INDEX('3k - Výsledková listina'!$B:$T,MATCH($A77,'3k - Výsledková listina'!$L:$L,0),16))</f>
        <v/>
      </c>
      <c r="V77" s="157" t="str">
        <f>IF(OR(T77="",ISBLANK(T77)),"",INDEX(body!$A:$C,U77+1,2))</f>
        <v/>
      </c>
      <c r="W77" s="157" t="str">
        <f ca="1">IF(ISNA(MATCH($A77,'4k - Výsledková listina'!$C:$C,0)),"",INDEX('4k - Výsledková listina'!$B:$T,MATCH($A77,'4k - Výsledková listina'!$C:$C,0),6))</f>
        <v/>
      </c>
      <c r="X77" s="157" t="str">
        <f ca="1">IF(ISNA(MATCH($A77,'4k - Výsledková listina'!$C:$C,0)),"",INDEX('4k - Výsledková listina'!$B:$T,MATCH($A77,'4k - Výsledková listina'!$C:$C,0),7))</f>
        <v/>
      </c>
      <c r="Y77" s="157" t="str">
        <f ca="1">IF(OR(W77="",ISBLANK(W77)),"",INDEX(body!$A:$C,X77+1,2))</f>
        <v/>
      </c>
      <c r="Z77" s="157" t="str">
        <f ca="1">IF(ISNA(MATCH($A77,'4k - Výsledková listina'!$L:$L,0)),"",INDEX('4k - Výsledková listina'!$B:$T,MATCH($A77,'4k - Výsledková listina'!$L:$L,0),15))</f>
        <v/>
      </c>
      <c r="AA77" s="157" t="str">
        <f ca="1">IF(ISNA(MATCH($A77,'4k - Výsledková listina'!$L:$L,0)),"",INDEX('4k - Výsledková listina'!$B:$T,MATCH($A77,'4k - Výsledková listina'!$L:$L,0),16))</f>
        <v/>
      </c>
      <c r="AB77" s="157" t="str">
        <f ca="1">IF(OR(Z77="",ISBLANK(Z77)),"",INDEX(body!$A:$C,AA77+1,2))</f>
        <v/>
      </c>
      <c r="AC77" s="157">
        <f t="shared" ca="1" si="12"/>
        <v>0</v>
      </c>
      <c r="AD77" s="157">
        <f t="shared" ca="1" si="13"/>
        <v>0</v>
      </c>
      <c r="AE77" s="157">
        <f t="shared" ca="1" si="14"/>
        <v>0</v>
      </c>
      <c r="AF77" s="157">
        <f t="shared" ca="1" si="15"/>
        <v>0</v>
      </c>
      <c r="AG77" s="159">
        <f t="shared" si="16"/>
        <v>74</v>
      </c>
      <c r="AH77" s="152">
        <f t="shared" si="17"/>
        <v>1</v>
      </c>
    </row>
    <row r="78" spans="1:34" ht="25.5" customHeight="1" x14ac:dyDescent="0.2">
      <c r="A78" s="161">
        <f>IF(Soupisky!H77&lt;&gt;"", Soupisky!H77, "")</f>
        <v>71</v>
      </c>
      <c r="B78" s="162" t="str">
        <f>IF(Soupisky!I77&lt;&gt;"", Soupisky!I77, "")</f>
        <v>Mihál Pavol</v>
      </c>
      <c r="C78" s="155" t="str">
        <f>IF(Soupisky!J77&lt;&gt;"", Soupisky!J77, "")</f>
        <v>M</v>
      </c>
      <c r="D78" s="163" t="str">
        <f>IF(AND(A78&lt;&gt;"", Soupisky!E77 &lt;&gt; ""), Soupisky!E77, "")</f>
        <v>ČRS MIVARDI CZ Mohelnice</v>
      </c>
      <c r="E78" s="157" t="str">
        <f>IF(ISNA(MATCH($A78,'1k - Výsledková listina'!$C:$C,0)),"",INDEX('1k - Výsledková listina'!$B:$T,MATCH($A78,'1k - Výsledková listina'!$C:$C,0),6))</f>
        <v/>
      </c>
      <c r="F78" s="157" t="str">
        <f>IF(ISNA(MATCH($A78,'1k - Výsledková listina'!$C:$C,0)),"",INDEX('1k - Výsledková listina'!$B:$T,MATCH($A78,'1k - Výsledková listina'!$C:$C,0),7))</f>
        <v/>
      </c>
      <c r="G78" s="157" t="str">
        <f>IF(OR(E78="",ISBLANK(E78)),"",INDEX(body!$A:$C,F78+1,2))</f>
        <v/>
      </c>
      <c r="H78" s="157" t="str">
        <f>IF(ISNA(MATCH($A78,'1k - Výsledková listina'!$L:$L,0)),"",INDEX('1k - Výsledková listina'!$B:$T,MATCH($A78,'1k - Výsledková listina'!$L:$L,0),15))</f>
        <v/>
      </c>
      <c r="I78" s="157" t="str">
        <f>IF(ISNA(MATCH($A78,'1k - Výsledková listina'!$L:$L,0)),"",INDEX('1k - Výsledková listina'!$B:$T,MATCH($A78,'1k - Výsledková listina'!$L:$L,0),16))</f>
        <v/>
      </c>
      <c r="J78" s="157" t="str">
        <f>IF(OR(H78="",ISBLANK(H78)),"",INDEX(body!$A:$C,I78+1,2))</f>
        <v/>
      </c>
      <c r="K78" s="157" t="str">
        <f>IF(ISNA(MATCH($A78,'2k - Výsledková listina'!$C:$C,0)),"",INDEX('2k - Výsledková listina'!$B:$T,MATCH($A78,'2k - Výsledková listina'!$C:$C,0),6))</f>
        <v/>
      </c>
      <c r="L78" s="157" t="str">
        <f>IF(ISNA(MATCH($A78,'2k - Výsledková listina'!$C:$C,0)),"",INDEX('2k - Výsledková listina'!$B:$T,MATCH($A78,'2k - Výsledková listina'!$C:$C,0),7))</f>
        <v/>
      </c>
      <c r="M78" s="157" t="str">
        <f>IF(OR(K78="",ISBLANK(K78)),"",INDEX(body!$A:$C,L78+1,2))</f>
        <v/>
      </c>
      <c r="N78" s="157" t="str">
        <f>IF(ISNA(MATCH($A78,'2k - Výsledková listina'!$L:$L,0)),"",INDEX('2k - Výsledková listina'!$B:$T,MATCH($A78,'2k - Výsledková listina'!$L:$L,0),15))</f>
        <v/>
      </c>
      <c r="O78" s="157" t="str">
        <f>IF(ISNA(MATCH($A78,'2k - Výsledková listina'!$L:$L,0)),"",INDEX('2k - Výsledková listina'!$B:$T,MATCH($A78,'2k - Výsledková listina'!$L:$L,0),16))</f>
        <v/>
      </c>
      <c r="P78" s="157" t="str">
        <f>IF(OR(N78="",ISBLANK(N78)),"",INDEX(body!$A:$C,O78+1,2))</f>
        <v/>
      </c>
      <c r="Q78" s="157" t="str">
        <f>IF(ISNA(MATCH($A78,'3k - Výsledková listina'!$C:$C,0)),"",INDEX('3k - Výsledková listina'!$B:$T,MATCH($A78,'3k - Výsledková listina'!$C:$C,0),6))</f>
        <v/>
      </c>
      <c r="R78" s="157" t="str">
        <f>IF(ISNA(MATCH($A78,'3k - Výsledková listina'!$C:$C,0)),"",INDEX('3k - Výsledková listina'!$B:$T,MATCH($A78,'3k - Výsledková listina'!$C:$C,0),7))</f>
        <v/>
      </c>
      <c r="S78" s="157" t="str">
        <f>IF(OR(Q78="",ISBLANK(Q78)),"",INDEX(body!$A:$C,R78+1,2))</f>
        <v/>
      </c>
      <c r="T78" s="157" t="str">
        <f>IF(ISNA(MATCH($A78,'3k - Výsledková listina'!$L:$L,0)),"",INDEX('3k - Výsledková listina'!$B:$T,MATCH($A78,'3k - Výsledková listina'!$L:$L,0),15))</f>
        <v/>
      </c>
      <c r="U78" s="157" t="str">
        <f>IF(ISNA(MATCH($A78,'3k - Výsledková listina'!$L:$L,0)),"",INDEX('3k - Výsledková listina'!$B:$T,MATCH($A78,'3k - Výsledková listina'!$L:$L,0),16))</f>
        <v/>
      </c>
      <c r="V78" s="157" t="str">
        <f>IF(OR(T78="",ISBLANK(T78)),"",INDEX(body!$A:$C,U78+1,2))</f>
        <v/>
      </c>
      <c r="W78" s="157" t="str">
        <f ca="1">IF(ISNA(MATCH($A78,'4k - Výsledková listina'!$C:$C,0)),"",INDEX('4k - Výsledková listina'!$B:$T,MATCH($A78,'4k - Výsledková listina'!$C:$C,0),6))</f>
        <v/>
      </c>
      <c r="X78" s="157" t="str">
        <f ca="1">IF(ISNA(MATCH($A78,'4k - Výsledková listina'!$C:$C,0)),"",INDEX('4k - Výsledková listina'!$B:$T,MATCH($A78,'4k - Výsledková listina'!$C:$C,0),7))</f>
        <v/>
      </c>
      <c r="Y78" s="157" t="str">
        <f ca="1">IF(OR(W78="",ISBLANK(W78)),"",INDEX(body!$A:$C,X78+1,2))</f>
        <v/>
      </c>
      <c r="Z78" s="157" t="str">
        <f ca="1">IF(ISNA(MATCH($A78,'4k - Výsledková listina'!$L:$L,0)),"",INDEX('4k - Výsledková listina'!$B:$T,MATCH($A78,'4k - Výsledková listina'!$L:$L,0),15))</f>
        <v/>
      </c>
      <c r="AA78" s="157" t="str">
        <f ca="1">IF(ISNA(MATCH($A78,'4k - Výsledková listina'!$L:$L,0)),"",INDEX('4k - Výsledková listina'!$B:$T,MATCH($A78,'4k - Výsledková listina'!$L:$L,0),16))</f>
        <v/>
      </c>
      <c r="AB78" s="157" t="str">
        <f ca="1">IF(OR(Z78="",ISBLANK(Z78)),"",INDEX(body!$A:$C,AA78+1,2))</f>
        <v/>
      </c>
      <c r="AC78" s="157">
        <f t="shared" ca="1" si="12"/>
        <v>0</v>
      </c>
      <c r="AD78" s="157">
        <f t="shared" ca="1" si="13"/>
        <v>0</v>
      </c>
      <c r="AE78" s="157">
        <f t="shared" ca="1" si="14"/>
        <v>0</v>
      </c>
      <c r="AF78" s="157">
        <f t="shared" ca="1" si="15"/>
        <v>0</v>
      </c>
      <c r="AG78" s="159">
        <f t="shared" si="16"/>
        <v>75</v>
      </c>
      <c r="AH78" s="152">
        <f t="shared" si="17"/>
        <v>1</v>
      </c>
    </row>
    <row r="79" spans="1:34" ht="25.5" customHeight="1" x14ac:dyDescent="0.2">
      <c r="A79" s="161" t="str">
        <f>IF(Soupisky!H78&lt;&gt;"", Soupisky!H78, "")</f>
        <v/>
      </c>
      <c r="B79" s="162" t="str">
        <f>IF(Soupisky!I78&lt;&gt;"", Soupisky!I78, "")</f>
        <v/>
      </c>
      <c r="C79" s="155" t="str">
        <f>IF(Soupisky!J78&lt;&gt;"", Soupisky!J78, "")</f>
        <v/>
      </c>
      <c r="D79" s="163" t="str">
        <f>IF(AND(A79&lt;&gt;"", Soupisky!E78 &lt;&gt; ""), Soupisky!E78, "")</f>
        <v/>
      </c>
      <c r="E79" s="157" t="str">
        <f>IF(ISNA(MATCH($A79,'1k - Výsledková listina'!$C:$C,0)),"",INDEX('1k - Výsledková listina'!$B:$T,MATCH($A79,'1k - Výsledková listina'!$C:$C,0),6))</f>
        <v/>
      </c>
      <c r="F79" s="157" t="str">
        <f>IF(ISNA(MATCH($A79,'1k - Výsledková listina'!$C:$C,0)),"",INDEX('1k - Výsledková listina'!$B:$T,MATCH($A79,'1k - Výsledková listina'!$C:$C,0),7))</f>
        <v/>
      </c>
      <c r="G79" s="157" t="str">
        <f>IF(OR(E79="",ISBLANK(E79)),"",INDEX(body!$A:$C,F79+1,2))</f>
        <v/>
      </c>
      <c r="H79" s="157" t="str">
        <f>IF(ISNA(MATCH($A79,'1k - Výsledková listina'!$L:$L,0)),"",INDEX('1k - Výsledková listina'!$B:$T,MATCH($A79,'1k - Výsledková listina'!$L:$L,0),15))</f>
        <v/>
      </c>
      <c r="I79" s="157" t="str">
        <f>IF(ISNA(MATCH($A79,'1k - Výsledková listina'!$L:$L,0)),"",INDEX('1k - Výsledková listina'!$B:$T,MATCH($A79,'1k - Výsledková listina'!$L:$L,0),16))</f>
        <v/>
      </c>
      <c r="J79" s="157" t="str">
        <f>IF(OR(H79="",ISBLANK(H79)),"",INDEX(body!$A:$C,I79+1,2))</f>
        <v/>
      </c>
      <c r="K79" s="157" t="str">
        <f>IF(ISNA(MATCH($A79,'2k - Výsledková listina'!$C:$C,0)),"",INDEX('2k - Výsledková listina'!$B:$T,MATCH($A79,'2k - Výsledková listina'!$C:$C,0),6))</f>
        <v/>
      </c>
      <c r="L79" s="157" t="str">
        <f>IF(ISNA(MATCH($A79,'2k - Výsledková listina'!$C:$C,0)),"",INDEX('2k - Výsledková listina'!$B:$T,MATCH($A79,'2k - Výsledková listina'!$C:$C,0),7))</f>
        <v/>
      </c>
      <c r="M79" s="157" t="str">
        <f>IF(OR(K79="",ISBLANK(K79)),"",INDEX(body!$A:$C,L79+1,2))</f>
        <v/>
      </c>
      <c r="N79" s="157" t="str">
        <f>IF(ISNA(MATCH($A79,'2k - Výsledková listina'!$L:$L,0)),"",INDEX('2k - Výsledková listina'!$B:$T,MATCH($A79,'2k - Výsledková listina'!$L:$L,0),15))</f>
        <v/>
      </c>
      <c r="O79" s="157" t="str">
        <f>IF(ISNA(MATCH($A79,'2k - Výsledková listina'!$L:$L,0)),"",INDEX('2k - Výsledková listina'!$B:$T,MATCH($A79,'2k - Výsledková listina'!$L:$L,0),16))</f>
        <v/>
      </c>
      <c r="P79" s="157" t="str">
        <f>IF(OR(N79="",ISBLANK(N79)),"",INDEX(body!$A:$C,O79+1,2))</f>
        <v/>
      </c>
      <c r="Q79" s="157" t="str">
        <f>IF(ISNA(MATCH($A79,'3k - Výsledková listina'!$C:$C,0)),"",INDEX('3k - Výsledková listina'!$B:$T,MATCH($A79,'3k - Výsledková listina'!$C:$C,0),6))</f>
        <v/>
      </c>
      <c r="R79" s="157" t="str">
        <f>IF(ISNA(MATCH($A79,'3k - Výsledková listina'!$C:$C,0)),"",INDEX('3k - Výsledková listina'!$B:$T,MATCH($A79,'3k - Výsledková listina'!$C:$C,0),7))</f>
        <v/>
      </c>
      <c r="S79" s="157" t="str">
        <f>IF(OR(Q79="",ISBLANK(Q79)),"",INDEX(body!$A:$C,R79+1,2))</f>
        <v/>
      </c>
      <c r="T79" s="157" t="str">
        <f>IF(ISNA(MATCH($A79,'3k - Výsledková listina'!$L:$L,0)),"",INDEX('3k - Výsledková listina'!$B:$T,MATCH($A79,'3k - Výsledková listina'!$L:$L,0),15))</f>
        <v/>
      </c>
      <c r="U79" s="157" t="str">
        <f>IF(ISNA(MATCH($A79,'3k - Výsledková listina'!$L:$L,0)),"",INDEX('3k - Výsledková listina'!$B:$T,MATCH($A79,'3k - Výsledková listina'!$L:$L,0),16))</f>
        <v/>
      </c>
      <c r="V79" s="157" t="str">
        <f>IF(OR(T79="",ISBLANK(T79)),"",INDEX(body!$A:$C,U79+1,2))</f>
        <v/>
      </c>
      <c r="W79" s="157" t="str">
        <f ca="1">IF(ISNA(MATCH($A79,'4k - Výsledková listina'!$C:$C,0)),"",INDEX('4k - Výsledková listina'!$B:$T,MATCH($A79,'4k - Výsledková listina'!$C:$C,0),6))</f>
        <v/>
      </c>
      <c r="X79" s="157" t="str">
        <f ca="1">IF(ISNA(MATCH($A79,'4k - Výsledková listina'!$C:$C,0)),"",INDEX('4k - Výsledková listina'!$B:$T,MATCH($A79,'4k - Výsledková listina'!$C:$C,0),7))</f>
        <v/>
      </c>
      <c r="Y79" s="157" t="str">
        <f ca="1">IF(OR(W79="",ISBLANK(W79)),"",INDEX(body!$A:$C,X79+1,2))</f>
        <v/>
      </c>
      <c r="Z79" s="157" t="str">
        <f ca="1">IF(ISNA(MATCH($A79,'4k - Výsledková listina'!$L:$L,0)),"",INDEX('4k - Výsledková listina'!$B:$T,MATCH($A79,'4k - Výsledková listina'!$L:$L,0),15))</f>
        <v/>
      </c>
      <c r="AA79" s="157" t="str">
        <f ca="1">IF(ISNA(MATCH($A79,'4k - Výsledková listina'!$L:$L,0)),"",INDEX('4k - Výsledková listina'!$B:$T,MATCH($A79,'4k - Výsledková listina'!$L:$L,0),16))</f>
        <v/>
      </c>
      <c r="AB79" s="157" t="str">
        <f ca="1">IF(OR(Z79="",ISBLANK(Z79)),"",INDEX(body!$A:$C,AA79+1,2))</f>
        <v/>
      </c>
      <c r="AC79" s="157">
        <f t="shared" ca="1" si="12"/>
        <v>0</v>
      </c>
      <c r="AD79" s="157">
        <f t="shared" ca="1" si="13"/>
        <v>0</v>
      </c>
      <c r="AE79" s="157">
        <f t="shared" ca="1" si="14"/>
        <v>0</v>
      </c>
      <c r="AF79" s="157">
        <f t="shared" ca="1" si="15"/>
        <v>0</v>
      </c>
      <c r="AG79" s="159">
        <f t="shared" si="16"/>
        <v>76</v>
      </c>
      <c r="AH79" s="152">
        <f t="shared" si="17"/>
        <v>0</v>
      </c>
    </row>
    <row r="80" spans="1:34" ht="25.5" customHeight="1" x14ac:dyDescent="0.2">
      <c r="A80" s="161" t="str">
        <f>IF(Soupisky!H79&lt;&gt;"", Soupisky!H79, "")</f>
        <v/>
      </c>
      <c r="B80" s="162" t="str">
        <f>IF(Soupisky!I79&lt;&gt;"", Soupisky!I79, "")</f>
        <v/>
      </c>
      <c r="C80" s="155" t="str">
        <f>IF(Soupisky!J79&lt;&gt;"", Soupisky!J79, "")</f>
        <v/>
      </c>
      <c r="D80" s="163" t="str">
        <f>IF(AND(A80&lt;&gt;"", Soupisky!E79 &lt;&gt; ""), Soupisky!E79, "")</f>
        <v/>
      </c>
      <c r="E80" s="157" t="str">
        <f>IF(ISNA(MATCH($A80,'1k - Výsledková listina'!$C:$C,0)),"",INDEX('1k - Výsledková listina'!$B:$T,MATCH($A80,'1k - Výsledková listina'!$C:$C,0),6))</f>
        <v/>
      </c>
      <c r="F80" s="157" t="str">
        <f>IF(ISNA(MATCH($A80,'1k - Výsledková listina'!$C:$C,0)),"",INDEX('1k - Výsledková listina'!$B:$T,MATCH($A80,'1k - Výsledková listina'!$C:$C,0),7))</f>
        <v/>
      </c>
      <c r="G80" s="157" t="str">
        <f>IF(OR(E80="",ISBLANK(E80)),"",INDEX(body!$A:$C,F80+1,2))</f>
        <v/>
      </c>
      <c r="H80" s="157" t="str">
        <f>IF(ISNA(MATCH($A80,'1k - Výsledková listina'!$L:$L,0)),"",INDEX('1k - Výsledková listina'!$B:$T,MATCH($A80,'1k - Výsledková listina'!$L:$L,0),15))</f>
        <v/>
      </c>
      <c r="I80" s="157" t="str">
        <f>IF(ISNA(MATCH($A80,'1k - Výsledková listina'!$L:$L,0)),"",INDEX('1k - Výsledková listina'!$B:$T,MATCH($A80,'1k - Výsledková listina'!$L:$L,0),16))</f>
        <v/>
      </c>
      <c r="J80" s="157" t="str">
        <f>IF(OR(H80="",ISBLANK(H80)),"",INDEX(body!$A:$C,I80+1,2))</f>
        <v/>
      </c>
      <c r="K80" s="157" t="str">
        <f>IF(ISNA(MATCH($A80,'2k - Výsledková listina'!$C:$C,0)),"",INDEX('2k - Výsledková listina'!$B:$T,MATCH($A80,'2k - Výsledková listina'!$C:$C,0),6))</f>
        <v/>
      </c>
      <c r="L80" s="157" t="str">
        <f>IF(ISNA(MATCH($A80,'2k - Výsledková listina'!$C:$C,0)),"",INDEX('2k - Výsledková listina'!$B:$T,MATCH($A80,'2k - Výsledková listina'!$C:$C,0),7))</f>
        <v/>
      </c>
      <c r="M80" s="157" t="str">
        <f>IF(OR(K80="",ISBLANK(K80)),"",INDEX(body!$A:$C,L80+1,2))</f>
        <v/>
      </c>
      <c r="N80" s="157" t="str">
        <f>IF(ISNA(MATCH($A80,'2k - Výsledková listina'!$L:$L,0)),"",INDEX('2k - Výsledková listina'!$B:$T,MATCH($A80,'2k - Výsledková listina'!$L:$L,0),15))</f>
        <v/>
      </c>
      <c r="O80" s="157" t="str">
        <f>IF(ISNA(MATCH($A80,'2k - Výsledková listina'!$L:$L,0)),"",INDEX('2k - Výsledková listina'!$B:$T,MATCH($A80,'2k - Výsledková listina'!$L:$L,0),16))</f>
        <v/>
      </c>
      <c r="P80" s="157" t="str">
        <f>IF(OR(N80="",ISBLANK(N80)),"",INDEX(body!$A:$C,O80+1,2))</f>
        <v/>
      </c>
      <c r="Q80" s="157" t="str">
        <f>IF(ISNA(MATCH($A80,'3k - Výsledková listina'!$C:$C,0)),"",INDEX('3k - Výsledková listina'!$B:$T,MATCH($A80,'3k - Výsledková listina'!$C:$C,0),6))</f>
        <v/>
      </c>
      <c r="R80" s="157" t="str">
        <f>IF(ISNA(MATCH($A80,'3k - Výsledková listina'!$C:$C,0)),"",INDEX('3k - Výsledková listina'!$B:$T,MATCH($A80,'3k - Výsledková listina'!$C:$C,0),7))</f>
        <v/>
      </c>
      <c r="S80" s="157" t="str">
        <f>IF(OR(Q80="",ISBLANK(Q80)),"",INDEX(body!$A:$C,R80+1,2))</f>
        <v/>
      </c>
      <c r="T80" s="157" t="str">
        <f>IF(ISNA(MATCH($A80,'3k - Výsledková listina'!$L:$L,0)),"",INDEX('3k - Výsledková listina'!$B:$T,MATCH($A80,'3k - Výsledková listina'!$L:$L,0),15))</f>
        <v/>
      </c>
      <c r="U80" s="157" t="str">
        <f>IF(ISNA(MATCH($A80,'3k - Výsledková listina'!$L:$L,0)),"",INDEX('3k - Výsledková listina'!$B:$T,MATCH($A80,'3k - Výsledková listina'!$L:$L,0),16))</f>
        <v/>
      </c>
      <c r="V80" s="157" t="str">
        <f>IF(OR(T80="",ISBLANK(T80)),"",INDEX(body!$A:$C,U80+1,2))</f>
        <v/>
      </c>
      <c r="W80" s="157" t="str">
        <f ca="1">IF(ISNA(MATCH($A80,'4k - Výsledková listina'!$C:$C,0)),"",INDEX('4k - Výsledková listina'!$B:$T,MATCH($A80,'4k - Výsledková listina'!$C:$C,0),6))</f>
        <v/>
      </c>
      <c r="X80" s="157" t="str">
        <f ca="1">IF(ISNA(MATCH($A80,'4k - Výsledková listina'!$C:$C,0)),"",INDEX('4k - Výsledková listina'!$B:$T,MATCH($A80,'4k - Výsledková listina'!$C:$C,0),7))</f>
        <v/>
      </c>
      <c r="Y80" s="157" t="str">
        <f ca="1">IF(OR(W80="",ISBLANK(W80)),"",INDEX(body!$A:$C,X80+1,2))</f>
        <v/>
      </c>
      <c r="Z80" s="157" t="str">
        <f ca="1">IF(ISNA(MATCH($A80,'4k - Výsledková listina'!$L:$L,0)),"",INDEX('4k - Výsledková listina'!$B:$T,MATCH($A80,'4k - Výsledková listina'!$L:$L,0),15))</f>
        <v/>
      </c>
      <c r="AA80" s="157" t="str">
        <f ca="1">IF(ISNA(MATCH($A80,'4k - Výsledková listina'!$L:$L,0)),"",INDEX('4k - Výsledková listina'!$B:$T,MATCH($A80,'4k - Výsledková listina'!$L:$L,0),16))</f>
        <v/>
      </c>
      <c r="AB80" s="157" t="str">
        <f ca="1">IF(OR(Z80="",ISBLANK(Z80)),"",INDEX(body!$A:$C,AA80+1,2))</f>
        <v/>
      </c>
      <c r="AC80" s="157">
        <f t="shared" ca="1" si="12"/>
        <v>0</v>
      </c>
      <c r="AD80" s="157">
        <f t="shared" ca="1" si="13"/>
        <v>0</v>
      </c>
      <c r="AE80" s="157">
        <f t="shared" ca="1" si="14"/>
        <v>0</v>
      </c>
      <c r="AF80" s="157">
        <f t="shared" ca="1" si="15"/>
        <v>0</v>
      </c>
      <c r="AG80" s="159">
        <f t="shared" si="16"/>
        <v>77</v>
      </c>
      <c r="AH80" s="152">
        <f t="shared" si="17"/>
        <v>0</v>
      </c>
    </row>
    <row r="81" spans="1:34" ht="25.5" customHeight="1" x14ac:dyDescent="0.2">
      <c r="A81" s="161" t="str">
        <f>IF(Soupisky!H80&lt;&gt;"", Soupisky!H80, "")</f>
        <v/>
      </c>
      <c r="B81" s="162" t="str">
        <f>IF(Soupisky!I80&lt;&gt;"", Soupisky!I80, "")</f>
        <v/>
      </c>
      <c r="C81" s="155" t="str">
        <f>IF(Soupisky!J80&lt;&gt;"", Soupisky!J80, "")</f>
        <v/>
      </c>
      <c r="D81" s="163" t="str">
        <f>IF(AND(A81&lt;&gt;"", Soupisky!E80 &lt;&gt; ""), Soupisky!E80, "")</f>
        <v/>
      </c>
      <c r="E81" s="157" t="str">
        <f>IF(ISNA(MATCH($A81,'1k - Výsledková listina'!$C:$C,0)),"",INDEX('1k - Výsledková listina'!$B:$T,MATCH($A81,'1k - Výsledková listina'!$C:$C,0),6))</f>
        <v/>
      </c>
      <c r="F81" s="157" t="str">
        <f>IF(ISNA(MATCH($A81,'1k - Výsledková listina'!$C:$C,0)),"",INDEX('1k - Výsledková listina'!$B:$T,MATCH($A81,'1k - Výsledková listina'!$C:$C,0),7))</f>
        <v/>
      </c>
      <c r="G81" s="157" t="str">
        <f>IF(OR(E81="",ISBLANK(E81)),"",INDEX(body!$A:$C,F81+1,2))</f>
        <v/>
      </c>
      <c r="H81" s="157" t="str">
        <f>IF(ISNA(MATCH($A81,'1k - Výsledková listina'!$L:$L,0)),"",INDEX('1k - Výsledková listina'!$B:$T,MATCH($A81,'1k - Výsledková listina'!$L:$L,0),15))</f>
        <v/>
      </c>
      <c r="I81" s="157" t="str">
        <f>IF(ISNA(MATCH($A81,'1k - Výsledková listina'!$L:$L,0)),"",INDEX('1k - Výsledková listina'!$B:$T,MATCH($A81,'1k - Výsledková listina'!$L:$L,0),16))</f>
        <v/>
      </c>
      <c r="J81" s="157" t="str">
        <f>IF(OR(H81="",ISBLANK(H81)),"",INDEX(body!$A:$C,I81+1,2))</f>
        <v/>
      </c>
      <c r="K81" s="157" t="str">
        <f>IF(ISNA(MATCH($A81,'2k - Výsledková listina'!$C:$C,0)),"",INDEX('2k - Výsledková listina'!$B:$T,MATCH($A81,'2k - Výsledková listina'!$C:$C,0),6))</f>
        <v/>
      </c>
      <c r="L81" s="157" t="str">
        <f>IF(ISNA(MATCH($A81,'2k - Výsledková listina'!$C:$C,0)),"",INDEX('2k - Výsledková listina'!$B:$T,MATCH($A81,'2k - Výsledková listina'!$C:$C,0),7))</f>
        <v/>
      </c>
      <c r="M81" s="157" t="str">
        <f>IF(OR(K81="",ISBLANK(K81)),"",INDEX(body!$A:$C,L81+1,2))</f>
        <v/>
      </c>
      <c r="N81" s="157" t="str">
        <f>IF(ISNA(MATCH($A81,'2k - Výsledková listina'!$L:$L,0)),"",INDEX('2k - Výsledková listina'!$B:$T,MATCH($A81,'2k - Výsledková listina'!$L:$L,0),15))</f>
        <v/>
      </c>
      <c r="O81" s="157" t="str">
        <f>IF(ISNA(MATCH($A81,'2k - Výsledková listina'!$L:$L,0)),"",INDEX('2k - Výsledková listina'!$B:$T,MATCH($A81,'2k - Výsledková listina'!$L:$L,0),16))</f>
        <v/>
      </c>
      <c r="P81" s="157" t="str">
        <f>IF(OR(N81="",ISBLANK(N81)),"",INDEX(body!$A:$C,O81+1,2))</f>
        <v/>
      </c>
      <c r="Q81" s="157" t="str">
        <f>IF(ISNA(MATCH($A81,'3k - Výsledková listina'!$C:$C,0)),"",INDEX('3k - Výsledková listina'!$B:$T,MATCH($A81,'3k - Výsledková listina'!$C:$C,0),6))</f>
        <v/>
      </c>
      <c r="R81" s="157" t="str">
        <f>IF(ISNA(MATCH($A81,'3k - Výsledková listina'!$C:$C,0)),"",INDEX('3k - Výsledková listina'!$B:$T,MATCH($A81,'3k - Výsledková listina'!$C:$C,0),7))</f>
        <v/>
      </c>
      <c r="S81" s="157" t="str">
        <f>IF(OR(Q81="",ISBLANK(Q81)),"",INDEX(body!$A:$C,R81+1,2))</f>
        <v/>
      </c>
      <c r="T81" s="157" t="str">
        <f>IF(ISNA(MATCH($A81,'3k - Výsledková listina'!$L:$L,0)),"",INDEX('3k - Výsledková listina'!$B:$T,MATCH($A81,'3k - Výsledková listina'!$L:$L,0),15))</f>
        <v/>
      </c>
      <c r="U81" s="157" t="str">
        <f>IF(ISNA(MATCH($A81,'3k - Výsledková listina'!$L:$L,0)),"",INDEX('3k - Výsledková listina'!$B:$T,MATCH($A81,'3k - Výsledková listina'!$L:$L,0),16))</f>
        <v/>
      </c>
      <c r="V81" s="157" t="str">
        <f>IF(OR(T81="",ISBLANK(T81)),"",INDEX(body!$A:$C,U81+1,2))</f>
        <v/>
      </c>
      <c r="W81" s="157" t="str">
        <f ca="1">IF(ISNA(MATCH($A81,'4k - Výsledková listina'!$C:$C,0)),"",INDEX('4k - Výsledková listina'!$B:$T,MATCH($A81,'4k - Výsledková listina'!$C:$C,0),6))</f>
        <v/>
      </c>
      <c r="X81" s="157" t="str">
        <f ca="1">IF(ISNA(MATCH($A81,'4k - Výsledková listina'!$C:$C,0)),"",INDEX('4k - Výsledková listina'!$B:$T,MATCH($A81,'4k - Výsledková listina'!$C:$C,0),7))</f>
        <v/>
      </c>
      <c r="Y81" s="157" t="str">
        <f ca="1">IF(OR(W81="",ISBLANK(W81)),"",INDEX(body!$A:$C,X81+1,2))</f>
        <v/>
      </c>
      <c r="Z81" s="157" t="str">
        <f ca="1">IF(ISNA(MATCH($A81,'4k - Výsledková listina'!$L:$L,0)),"",INDEX('4k - Výsledková listina'!$B:$T,MATCH($A81,'4k - Výsledková listina'!$L:$L,0),15))</f>
        <v/>
      </c>
      <c r="AA81" s="157" t="str">
        <f ca="1">IF(ISNA(MATCH($A81,'4k - Výsledková listina'!$L:$L,0)),"",INDEX('4k - Výsledková listina'!$B:$T,MATCH($A81,'4k - Výsledková listina'!$L:$L,0),16))</f>
        <v/>
      </c>
      <c r="AB81" s="157" t="str">
        <f ca="1">IF(OR(Z81="",ISBLANK(Z81)),"",INDEX(body!$A:$C,AA81+1,2))</f>
        <v/>
      </c>
      <c r="AC81" s="157">
        <f t="shared" ca="1" si="12"/>
        <v>0</v>
      </c>
      <c r="AD81" s="157">
        <f t="shared" ca="1" si="13"/>
        <v>0</v>
      </c>
      <c r="AE81" s="157">
        <f t="shared" ca="1" si="14"/>
        <v>0</v>
      </c>
      <c r="AF81" s="157">
        <f t="shared" ca="1" si="15"/>
        <v>0</v>
      </c>
      <c r="AG81" s="159">
        <f t="shared" si="16"/>
        <v>78</v>
      </c>
      <c r="AH81" s="152">
        <f t="shared" si="17"/>
        <v>0</v>
      </c>
    </row>
    <row r="82" spans="1:34" ht="25.5" customHeight="1" x14ac:dyDescent="0.2">
      <c r="A82" s="161">
        <f>IF(Soupisky!H81&lt;&gt;"", Soupisky!H81, "")</f>
        <v>786</v>
      </c>
      <c r="B82" s="162" t="str">
        <f>IF(Soupisky!I81&lt;&gt;"", Soupisky!I81, "")</f>
        <v>Kubík Martin</v>
      </c>
      <c r="C82" s="155" t="str">
        <f>IF(Soupisky!J81&lt;&gt;"", Soupisky!J81, "")</f>
        <v>M</v>
      </c>
      <c r="D82" s="163" t="str">
        <f>IF(AND(A82&lt;&gt;"", Soupisky!E81 &lt;&gt; ""), Soupisky!E81, "")</f>
        <v>RSK LIPANI MIVARDI Třebechovice pod Orebem</v>
      </c>
      <c r="E82" s="157">
        <f>IF(ISNA(MATCH($A82,'1k - Výsledková listina'!$C:$C,0)),"",INDEX('1k - Výsledková listina'!$B:$T,MATCH($A82,'1k - Výsledková listina'!$C:$C,0),6))</f>
        <v>6870</v>
      </c>
      <c r="F82" s="157">
        <f>IF(ISNA(MATCH($A82,'1k - Výsledková listina'!$C:$C,0)),"",INDEX('1k - Výsledková listina'!$B:$T,MATCH($A82,'1k - Výsledková listina'!$C:$C,0),7))</f>
        <v>8</v>
      </c>
      <c r="G82" s="157">
        <f>IF(OR(E82="",ISBLANK(E82)),"",INDEX(body!$A:$C,F82+1,2))</f>
        <v>19</v>
      </c>
      <c r="H82" s="157">
        <f>IF(ISNA(MATCH($A82,'1k - Výsledková listina'!$L:$L,0)),"",INDEX('1k - Výsledková listina'!$B:$T,MATCH($A82,'1k - Výsledková listina'!$L:$L,0),15))</f>
        <v>9780</v>
      </c>
      <c r="I82" s="157">
        <f>IF(ISNA(MATCH($A82,'1k - Výsledková listina'!$L:$L,0)),"",INDEX('1k - Výsledková listina'!$B:$T,MATCH($A82,'1k - Výsledková listina'!$L:$L,0),16))</f>
        <v>1</v>
      </c>
      <c r="J82" s="157">
        <f>IF(OR(H82="",ISBLANK(H82)),"",INDEX(body!$A:$C,I82+1,2))</f>
        <v>36</v>
      </c>
      <c r="K82" s="157" t="str">
        <f>IF(ISNA(MATCH($A82,'2k - Výsledková listina'!$C:$C,0)),"",INDEX('2k - Výsledková listina'!$B:$T,MATCH($A82,'2k - Výsledková listina'!$C:$C,0),6))</f>
        <v/>
      </c>
      <c r="L82" s="157" t="str">
        <f>IF(ISNA(MATCH($A82,'2k - Výsledková listina'!$C:$C,0)),"",INDEX('2k - Výsledková listina'!$B:$T,MATCH($A82,'2k - Výsledková listina'!$C:$C,0),7))</f>
        <v/>
      </c>
      <c r="M82" s="157" t="str">
        <f>IF(OR(K82="",ISBLANK(K82)),"",INDEX(body!$A:$C,L82+1,2))</f>
        <v/>
      </c>
      <c r="N82" s="157" t="str">
        <f>IF(ISNA(MATCH($A82,'2k - Výsledková listina'!$L:$L,0)),"",INDEX('2k - Výsledková listina'!$B:$T,MATCH($A82,'2k - Výsledková listina'!$L:$L,0),15))</f>
        <v/>
      </c>
      <c r="O82" s="157" t="str">
        <f>IF(ISNA(MATCH($A82,'2k - Výsledková listina'!$L:$L,0)),"",INDEX('2k - Výsledková listina'!$B:$T,MATCH($A82,'2k - Výsledková listina'!$L:$L,0),16))</f>
        <v/>
      </c>
      <c r="P82" s="157" t="str">
        <f>IF(OR(N82="",ISBLANK(N82)),"",INDEX(body!$A:$C,O82+1,2))</f>
        <v/>
      </c>
      <c r="Q82" s="157" t="str">
        <f>IF(ISNA(MATCH($A82,'3k - Výsledková listina'!$C:$C,0)),"",INDEX('3k - Výsledková listina'!$B:$T,MATCH($A82,'3k - Výsledková listina'!$C:$C,0),6))</f>
        <v/>
      </c>
      <c r="R82" s="157" t="str">
        <f>IF(ISNA(MATCH($A82,'3k - Výsledková listina'!$C:$C,0)),"",INDEX('3k - Výsledková listina'!$B:$T,MATCH($A82,'3k - Výsledková listina'!$C:$C,0),7))</f>
        <v/>
      </c>
      <c r="S82" s="157" t="str">
        <f>IF(OR(Q82="",ISBLANK(Q82)),"",INDEX(body!$A:$C,R82+1,2))</f>
        <v/>
      </c>
      <c r="T82" s="157" t="str">
        <f>IF(ISNA(MATCH($A82,'3k - Výsledková listina'!$L:$L,0)),"",INDEX('3k - Výsledková listina'!$B:$T,MATCH($A82,'3k - Výsledková listina'!$L:$L,0),15))</f>
        <v/>
      </c>
      <c r="U82" s="157" t="str">
        <f>IF(ISNA(MATCH($A82,'3k - Výsledková listina'!$L:$L,0)),"",INDEX('3k - Výsledková listina'!$B:$T,MATCH($A82,'3k - Výsledková listina'!$L:$L,0),16))</f>
        <v/>
      </c>
      <c r="V82" s="157" t="str">
        <f>IF(OR(T82="",ISBLANK(T82)),"",INDEX(body!$A:$C,U82+1,2))</f>
        <v/>
      </c>
      <c r="W82" s="157" t="str">
        <f ca="1">IF(ISNA(MATCH($A82,'4k - Výsledková listina'!$C:$C,0)),"",INDEX('4k - Výsledková listina'!$B:$T,MATCH($A82,'4k - Výsledková listina'!$C:$C,0),6))</f>
        <v/>
      </c>
      <c r="X82" s="157" t="str">
        <f ca="1">IF(ISNA(MATCH($A82,'4k - Výsledková listina'!$C:$C,0)),"",INDEX('4k - Výsledková listina'!$B:$T,MATCH($A82,'4k - Výsledková listina'!$C:$C,0),7))</f>
        <v/>
      </c>
      <c r="Y82" s="157" t="str">
        <f ca="1">IF(OR(W82="",ISBLANK(W82)),"",INDEX(body!$A:$C,X82+1,2))</f>
        <v/>
      </c>
      <c r="Z82" s="157" t="str">
        <f ca="1">IF(ISNA(MATCH($A82,'4k - Výsledková listina'!$L:$L,0)),"",INDEX('4k - Výsledková listina'!$B:$T,MATCH($A82,'4k - Výsledková listina'!$L:$L,0),15))</f>
        <v/>
      </c>
      <c r="AA82" s="157" t="str">
        <f ca="1">IF(ISNA(MATCH($A82,'4k - Výsledková listina'!$L:$L,0)),"",INDEX('4k - Výsledková listina'!$B:$T,MATCH($A82,'4k - Výsledková listina'!$L:$L,0),16))</f>
        <v/>
      </c>
      <c r="AB82" s="157" t="str">
        <f ca="1">IF(OR(Z82="",ISBLANK(Z82)),"",INDEX(body!$A:$C,AA82+1,2))</f>
        <v/>
      </c>
      <c r="AC82" s="157">
        <f t="shared" ca="1" si="12"/>
        <v>16650</v>
      </c>
      <c r="AD82" s="157">
        <f t="shared" ca="1" si="13"/>
        <v>9</v>
      </c>
      <c r="AE82" s="157">
        <f t="shared" ca="1" si="14"/>
        <v>55</v>
      </c>
      <c r="AF82" s="157">
        <f t="shared" ca="1" si="15"/>
        <v>2</v>
      </c>
      <c r="AG82" s="159">
        <f t="shared" si="16"/>
        <v>79</v>
      </c>
      <c r="AH82" s="152">
        <f t="shared" si="17"/>
        <v>1</v>
      </c>
    </row>
    <row r="83" spans="1:34" ht="25.5" customHeight="1" x14ac:dyDescent="0.2">
      <c r="A83" s="161">
        <f>IF(Soupisky!H82&lt;&gt;"", Soupisky!H82, "")</f>
        <v>781</v>
      </c>
      <c r="B83" s="162" t="str">
        <f>IF(Soupisky!I82&lt;&gt;"", Soupisky!I82, "")</f>
        <v>Ing. Bartoš Jiří</v>
      </c>
      <c r="C83" s="155" t="str">
        <f>IF(Soupisky!J82&lt;&gt;"", Soupisky!J82, "")</f>
        <v>M</v>
      </c>
      <c r="D83" s="163" t="str">
        <f>IF(AND(A83&lt;&gt;"", Soupisky!E82 &lt;&gt; ""), Soupisky!E82, "")</f>
        <v>RSK LIPANI MIVARDI Třebechovice pod Orebem</v>
      </c>
      <c r="E83" s="157">
        <f>IF(ISNA(MATCH($A83,'1k - Výsledková listina'!$C:$C,0)),"",INDEX('1k - Výsledková listina'!$B:$T,MATCH($A83,'1k - Výsledková listina'!$C:$C,0),6))</f>
        <v>11150</v>
      </c>
      <c r="F83" s="157">
        <f>IF(ISNA(MATCH($A83,'1k - Výsledková listina'!$C:$C,0)),"",INDEX('1k - Výsledková listina'!$B:$T,MATCH($A83,'1k - Výsledková listina'!$C:$C,0),7))</f>
        <v>2</v>
      </c>
      <c r="G83" s="157">
        <f>IF(OR(E83="",ISBLANK(E83)),"",INDEX(body!$A:$C,F83+1,2))</f>
        <v>33</v>
      </c>
      <c r="H83" s="157">
        <f>IF(ISNA(MATCH($A83,'1k - Výsledková listina'!$L:$L,0)),"",INDEX('1k - Výsledková listina'!$B:$T,MATCH($A83,'1k - Výsledková listina'!$L:$L,0),15))</f>
        <v>2050</v>
      </c>
      <c r="I83" s="157">
        <f>IF(ISNA(MATCH($A83,'1k - Výsledková listina'!$L:$L,0)),"",INDEX('1k - Výsledková listina'!$B:$T,MATCH($A83,'1k - Výsledková listina'!$L:$L,0),16))</f>
        <v>7</v>
      </c>
      <c r="J83" s="157">
        <f>IF(OR(H83="",ISBLANK(H83)),"",INDEX(body!$A:$C,I83+1,2))</f>
        <v>22</v>
      </c>
      <c r="K83" s="157" t="str">
        <f>IF(ISNA(MATCH($A83,'2k - Výsledková listina'!$C:$C,0)),"",INDEX('2k - Výsledková listina'!$B:$T,MATCH($A83,'2k - Výsledková listina'!$C:$C,0),6))</f>
        <v/>
      </c>
      <c r="L83" s="157" t="str">
        <f>IF(ISNA(MATCH($A83,'2k - Výsledková listina'!$C:$C,0)),"",INDEX('2k - Výsledková listina'!$B:$T,MATCH($A83,'2k - Výsledková listina'!$C:$C,0),7))</f>
        <v/>
      </c>
      <c r="M83" s="157" t="str">
        <f>IF(OR(K83="",ISBLANK(K83)),"",INDEX(body!$A:$C,L83+1,2))</f>
        <v/>
      </c>
      <c r="N83" s="157" t="str">
        <f>IF(ISNA(MATCH($A83,'2k - Výsledková listina'!$L:$L,0)),"",INDEX('2k - Výsledková listina'!$B:$T,MATCH($A83,'2k - Výsledková listina'!$L:$L,0),15))</f>
        <v/>
      </c>
      <c r="O83" s="157" t="str">
        <f>IF(ISNA(MATCH($A83,'2k - Výsledková listina'!$L:$L,0)),"",INDEX('2k - Výsledková listina'!$B:$T,MATCH($A83,'2k - Výsledková listina'!$L:$L,0),16))</f>
        <v/>
      </c>
      <c r="P83" s="157" t="str">
        <f>IF(OR(N83="",ISBLANK(N83)),"",INDEX(body!$A:$C,O83+1,2))</f>
        <v/>
      </c>
      <c r="Q83" s="157" t="str">
        <f>IF(ISNA(MATCH($A83,'3k - Výsledková listina'!$C:$C,0)),"",INDEX('3k - Výsledková listina'!$B:$T,MATCH($A83,'3k - Výsledková listina'!$C:$C,0),6))</f>
        <v/>
      </c>
      <c r="R83" s="157" t="str">
        <f>IF(ISNA(MATCH($A83,'3k - Výsledková listina'!$C:$C,0)),"",INDEX('3k - Výsledková listina'!$B:$T,MATCH($A83,'3k - Výsledková listina'!$C:$C,0),7))</f>
        <v/>
      </c>
      <c r="S83" s="157" t="str">
        <f>IF(OR(Q83="",ISBLANK(Q83)),"",INDEX(body!$A:$C,R83+1,2))</f>
        <v/>
      </c>
      <c r="T83" s="157" t="str">
        <f>IF(ISNA(MATCH($A83,'3k - Výsledková listina'!$L:$L,0)),"",INDEX('3k - Výsledková listina'!$B:$T,MATCH($A83,'3k - Výsledková listina'!$L:$L,0),15))</f>
        <v/>
      </c>
      <c r="U83" s="157" t="str">
        <f>IF(ISNA(MATCH($A83,'3k - Výsledková listina'!$L:$L,0)),"",INDEX('3k - Výsledková listina'!$B:$T,MATCH($A83,'3k - Výsledková listina'!$L:$L,0),16))</f>
        <v/>
      </c>
      <c r="V83" s="157" t="str">
        <f>IF(OR(T83="",ISBLANK(T83)),"",INDEX(body!$A:$C,U83+1,2))</f>
        <v/>
      </c>
      <c r="W83" s="157" t="str">
        <f ca="1">IF(ISNA(MATCH($A83,'4k - Výsledková listina'!$C:$C,0)),"",INDEX('4k - Výsledková listina'!$B:$T,MATCH($A83,'4k - Výsledková listina'!$C:$C,0),6))</f>
        <v/>
      </c>
      <c r="X83" s="157" t="str">
        <f ca="1">IF(ISNA(MATCH($A83,'4k - Výsledková listina'!$C:$C,0)),"",INDEX('4k - Výsledková listina'!$B:$T,MATCH($A83,'4k - Výsledková listina'!$C:$C,0),7))</f>
        <v/>
      </c>
      <c r="Y83" s="157" t="str">
        <f ca="1">IF(OR(W83="",ISBLANK(W83)),"",INDEX(body!$A:$C,X83+1,2))</f>
        <v/>
      </c>
      <c r="Z83" s="157" t="str">
        <f ca="1">IF(ISNA(MATCH($A83,'4k - Výsledková listina'!$L:$L,0)),"",INDEX('4k - Výsledková listina'!$B:$T,MATCH($A83,'4k - Výsledková listina'!$L:$L,0),15))</f>
        <v/>
      </c>
      <c r="AA83" s="157" t="str">
        <f ca="1">IF(ISNA(MATCH($A83,'4k - Výsledková listina'!$L:$L,0)),"",INDEX('4k - Výsledková listina'!$B:$T,MATCH($A83,'4k - Výsledková listina'!$L:$L,0),16))</f>
        <v/>
      </c>
      <c r="AB83" s="157" t="str">
        <f ca="1">IF(OR(Z83="",ISBLANK(Z83)),"",INDEX(body!$A:$C,AA83+1,2))</f>
        <v/>
      </c>
      <c r="AC83" s="157">
        <f t="shared" ca="1" si="12"/>
        <v>13200</v>
      </c>
      <c r="AD83" s="157">
        <f t="shared" ca="1" si="13"/>
        <v>9</v>
      </c>
      <c r="AE83" s="157">
        <f t="shared" ca="1" si="14"/>
        <v>55</v>
      </c>
      <c r="AF83" s="157">
        <f t="shared" ca="1" si="15"/>
        <v>2</v>
      </c>
      <c r="AG83" s="159">
        <f t="shared" si="16"/>
        <v>80</v>
      </c>
      <c r="AH83" s="152">
        <f t="shared" si="17"/>
        <v>1</v>
      </c>
    </row>
    <row r="84" spans="1:34" ht="25.5" customHeight="1" x14ac:dyDescent="0.2">
      <c r="A84" s="161">
        <f>IF(Soupisky!H83&lt;&gt;"", Soupisky!H83, "")</f>
        <v>949</v>
      </c>
      <c r="B84" s="162" t="str">
        <f>IF(Soupisky!I83&lt;&gt;"", Soupisky!I83, "")</f>
        <v>Ing. Bartoš Jan</v>
      </c>
      <c r="C84" s="155" t="str">
        <f>IF(Soupisky!J83&lt;&gt;"", Soupisky!J83, "")</f>
        <v>M</v>
      </c>
      <c r="D84" s="163" t="str">
        <f>IF(AND(A84&lt;&gt;"", Soupisky!E83 &lt;&gt; ""), Soupisky!E83, "")</f>
        <v>RSK LIPANI MIVARDI Třebechovice pod Orebem</v>
      </c>
      <c r="E84" s="157">
        <f>IF(ISNA(MATCH($A84,'1k - Výsledková listina'!$C:$C,0)),"",INDEX('1k - Výsledková listina'!$B:$T,MATCH($A84,'1k - Výsledková listina'!$C:$C,0),6))</f>
        <v>7460</v>
      </c>
      <c r="F84" s="157">
        <f>IF(ISNA(MATCH($A84,'1k - Výsledková listina'!$C:$C,0)),"",INDEX('1k - Výsledková listina'!$B:$T,MATCH($A84,'1k - Výsledková listina'!$C:$C,0),7))</f>
        <v>11</v>
      </c>
      <c r="G84" s="157">
        <f>IF(OR(E84="",ISBLANK(E84)),"",INDEX(body!$A:$C,F84+1,2))</f>
        <v>10</v>
      </c>
      <c r="H84" s="157">
        <f>IF(ISNA(MATCH($A84,'1k - Výsledková listina'!$L:$L,0)),"",INDEX('1k - Výsledková listina'!$B:$T,MATCH($A84,'1k - Výsledková listina'!$L:$L,0),15))</f>
        <v>2180</v>
      </c>
      <c r="I84" s="157">
        <f>IF(ISNA(MATCH($A84,'1k - Výsledková listina'!$L:$L,0)),"",INDEX('1k - Výsledková listina'!$B:$T,MATCH($A84,'1k - Výsledková listina'!$L:$L,0),16))</f>
        <v>10</v>
      </c>
      <c r="J84" s="157">
        <f>IF(OR(H84="",ISBLANK(H84)),"",INDEX(body!$A:$C,I84+1,2))</f>
        <v>13</v>
      </c>
      <c r="K84" s="157" t="str">
        <f>IF(ISNA(MATCH($A84,'2k - Výsledková listina'!$C:$C,0)),"",INDEX('2k - Výsledková listina'!$B:$T,MATCH($A84,'2k - Výsledková listina'!$C:$C,0),6))</f>
        <v/>
      </c>
      <c r="L84" s="157" t="str">
        <f>IF(ISNA(MATCH($A84,'2k - Výsledková listina'!$C:$C,0)),"",INDEX('2k - Výsledková listina'!$B:$T,MATCH($A84,'2k - Výsledková listina'!$C:$C,0),7))</f>
        <v/>
      </c>
      <c r="M84" s="157" t="str">
        <f>IF(OR(K84="",ISBLANK(K84)),"",INDEX(body!$A:$C,L84+1,2))</f>
        <v/>
      </c>
      <c r="N84" s="157" t="str">
        <f>IF(ISNA(MATCH($A84,'2k - Výsledková listina'!$L:$L,0)),"",INDEX('2k - Výsledková listina'!$B:$T,MATCH($A84,'2k - Výsledková listina'!$L:$L,0),15))</f>
        <v/>
      </c>
      <c r="O84" s="157" t="str">
        <f>IF(ISNA(MATCH($A84,'2k - Výsledková listina'!$L:$L,0)),"",INDEX('2k - Výsledková listina'!$B:$T,MATCH($A84,'2k - Výsledková listina'!$L:$L,0),16))</f>
        <v/>
      </c>
      <c r="P84" s="157" t="str">
        <f>IF(OR(N84="",ISBLANK(N84)),"",INDEX(body!$A:$C,O84+1,2))</f>
        <v/>
      </c>
      <c r="Q84" s="157" t="str">
        <f>IF(ISNA(MATCH($A84,'3k - Výsledková listina'!$C:$C,0)),"",INDEX('3k - Výsledková listina'!$B:$T,MATCH($A84,'3k - Výsledková listina'!$C:$C,0),6))</f>
        <v/>
      </c>
      <c r="R84" s="157" t="str">
        <f>IF(ISNA(MATCH($A84,'3k - Výsledková listina'!$C:$C,0)),"",INDEX('3k - Výsledková listina'!$B:$T,MATCH($A84,'3k - Výsledková listina'!$C:$C,0),7))</f>
        <v/>
      </c>
      <c r="S84" s="157" t="str">
        <f>IF(OR(Q84="",ISBLANK(Q84)),"",INDEX(body!$A:$C,R84+1,2))</f>
        <v/>
      </c>
      <c r="T84" s="157" t="str">
        <f>IF(ISNA(MATCH($A84,'3k - Výsledková listina'!$L:$L,0)),"",INDEX('3k - Výsledková listina'!$B:$T,MATCH($A84,'3k - Výsledková listina'!$L:$L,0),15))</f>
        <v/>
      </c>
      <c r="U84" s="157" t="str">
        <f>IF(ISNA(MATCH($A84,'3k - Výsledková listina'!$L:$L,0)),"",INDEX('3k - Výsledková listina'!$B:$T,MATCH($A84,'3k - Výsledková listina'!$L:$L,0),16))</f>
        <v/>
      </c>
      <c r="V84" s="157" t="str">
        <f>IF(OR(T84="",ISBLANK(T84)),"",INDEX(body!$A:$C,U84+1,2))</f>
        <v/>
      </c>
      <c r="W84" s="157" t="str">
        <f ca="1">IF(ISNA(MATCH($A84,'4k - Výsledková listina'!$C:$C,0)),"",INDEX('4k - Výsledková listina'!$B:$T,MATCH($A84,'4k - Výsledková listina'!$C:$C,0),6))</f>
        <v/>
      </c>
      <c r="X84" s="157" t="str">
        <f ca="1">IF(ISNA(MATCH($A84,'4k - Výsledková listina'!$C:$C,0)),"",INDEX('4k - Výsledková listina'!$B:$T,MATCH($A84,'4k - Výsledková listina'!$C:$C,0),7))</f>
        <v/>
      </c>
      <c r="Y84" s="157" t="str">
        <f ca="1">IF(OR(W84="",ISBLANK(W84)),"",INDEX(body!$A:$C,X84+1,2))</f>
        <v/>
      </c>
      <c r="Z84" s="157" t="str">
        <f ca="1">IF(ISNA(MATCH($A84,'4k - Výsledková listina'!$L:$L,0)),"",INDEX('4k - Výsledková listina'!$B:$T,MATCH($A84,'4k - Výsledková listina'!$L:$L,0),15))</f>
        <v/>
      </c>
      <c r="AA84" s="157" t="str">
        <f ca="1">IF(ISNA(MATCH($A84,'4k - Výsledková listina'!$L:$L,0)),"",INDEX('4k - Výsledková listina'!$B:$T,MATCH($A84,'4k - Výsledková listina'!$L:$L,0),16))</f>
        <v/>
      </c>
      <c r="AB84" s="157" t="str">
        <f ca="1">IF(OR(Z84="",ISBLANK(Z84)),"",INDEX(body!$A:$C,AA84+1,2))</f>
        <v/>
      </c>
      <c r="AC84" s="157">
        <f t="shared" ca="1" si="12"/>
        <v>9640</v>
      </c>
      <c r="AD84" s="157">
        <f t="shared" ca="1" si="13"/>
        <v>21</v>
      </c>
      <c r="AE84" s="157">
        <f t="shared" ca="1" si="14"/>
        <v>23</v>
      </c>
      <c r="AF84" s="157">
        <f t="shared" ca="1" si="15"/>
        <v>2</v>
      </c>
      <c r="AG84" s="159">
        <f t="shared" si="16"/>
        <v>81</v>
      </c>
      <c r="AH84" s="152">
        <f t="shared" si="17"/>
        <v>1</v>
      </c>
    </row>
    <row r="85" spans="1:34" ht="25.5" customHeight="1" x14ac:dyDescent="0.2">
      <c r="A85" s="161">
        <f>IF(Soupisky!H84&lt;&gt;"", Soupisky!H84, "")</f>
        <v>1745</v>
      </c>
      <c r="B85" s="162" t="str">
        <f>IF(Soupisky!I84&lt;&gt;"", Soupisky!I84, "")</f>
        <v>Jireček Miroslav</v>
      </c>
      <c r="C85" s="155" t="str">
        <f>IF(Soupisky!J84&lt;&gt;"", Soupisky!J84, "")</f>
        <v>M</v>
      </c>
      <c r="D85" s="163" t="str">
        <f>IF(AND(A85&lt;&gt;"", Soupisky!E84 &lt;&gt; ""), Soupisky!E84, "")</f>
        <v>RSK LIPANI MIVARDI Třebechovice pod Orebem</v>
      </c>
      <c r="E85" s="157">
        <f>IF(ISNA(MATCH($A85,'1k - Výsledková listina'!$C:$C,0)),"",INDEX('1k - Výsledková listina'!$B:$T,MATCH($A85,'1k - Výsledková listina'!$C:$C,0),6))</f>
        <v>10240</v>
      </c>
      <c r="F85" s="157">
        <f>IF(ISNA(MATCH($A85,'1k - Výsledková listina'!$C:$C,0)),"",INDEX('1k - Výsledková listina'!$B:$T,MATCH($A85,'1k - Výsledková listina'!$C:$C,0),7))</f>
        <v>5</v>
      </c>
      <c r="G85" s="157">
        <f>IF(OR(E85="",ISBLANK(E85)),"",INDEX(body!$A:$C,F85+1,2))</f>
        <v>27</v>
      </c>
      <c r="H85" s="157">
        <f>IF(ISNA(MATCH($A85,'1k - Výsledková listina'!$L:$L,0)),"",INDEX('1k - Výsledková listina'!$B:$T,MATCH($A85,'1k - Výsledková listina'!$L:$L,0),15))</f>
        <v>1030</v>
      </c>
      <c r="I85" s="157">
        <f>IF(ISNA(MATCH($A85,'1k - Výsledková listina'!$L:$L,0)),"",INDEX('1k - Výsledková listina'!$B:$T,MATCH($A85,'1k - Výsledková listina'!$L:$L,0),16))</f>
        <v>10.5</v>
      </c>
      <c r="J85" s="157">
        <f>IF(OR(H85="",ISBLANK(H85)),"",INDEX(body!$A:$C,I85+1,2))</f>
        <v>13</v>
      </c>
      <c r="K85" s="157" t="str">
        <f>IF(ISNA(MATCH($A85,'2k - Výsledková listina'!$C:$C,0)),"",INDEX('2k - Výsledková listina'!$B:$T,MATCH($A85,'2k - Výsledková listina'!$C:$C,0),6))</f>
        <v/>
      </c>
      <c r="L85" s="157" t="str">
        <f>IF(ISNA(MATCH($A85,'2k - Výsledková listina'!$C:$C,0)),"",INDEX('2k - Výsledková listina'!$B:$T,MATCH($A85,'2k - Výsledková listina'!$C:$C,0),7))</f>
        <v/>
      </c>
      <c r="M85" s="157" t="str">
        <f>IF(OR(K85="",ISBLANK(K85)),"",INDEX(body!$A:$C,L85+1,2))</f>
        <v/>
      </c>
      <c r="N85" s="157" t="str">
        <f>IF(ISNA(MATCH($A85,'2k - Výsledková listina'!$L:$L,0)),"",INDEX('2k - Výsledková listina'!$B:$T,MATCH($A85,'2k - Výsledková listina'!$L:$L,0),15))</f>
        <v/>
      </c>
      <c r="O85" s="157" t="str">
        <f>IF(ISNA(MATCH($A85,'2k - Výsledková listina'!$L:$L,0)),"",INDEX('2k - Výsledková listina'!$B:$T,MATCH($A85,'2k - Výsledková listina'!$L:$L,0),16))</f>
        <v/>
      </c>
      <c r="P85" s="157" t="str">
        <f>IF(OR(N85="",ISBLANK(N85)),"",INDEX(body!$A:$C,O85+1,2))</f>
        <v/>
      </c>
      <c r="Q85" s="157" t="str">
        <f>IF(ISNA(MATCH($A85,'3k - Výsledková listina'!$C:$C,0)),"",INDEX('3k - Výsledková listina'!$B:$T,MATCH($A85,'3k - Výsledková listina'!$C:$C,0),6))</f>
        <v/>
      </c>
      <c r="R85" s="157" t="str">
        <f>IF(ISNA(MATCH($A85,'3k - Výsledková listina'!$C:$C,0)),"",INDEX('3k - Výsledková listina'!$B:$T,MATCH($A85,'3k - Výsledková listina'!$C:$C,0),7))</f>
        <v/>
      </c>
      <c r="S85" s="157" t="str">
        <f>IF(OR(Q85="",ISBLANK(Q85)),"",INDEX(body!$A:$C,R85+1,2))</f>
        <v/>
      </c>
      <c r="T85" s="157" t="str">
        <f>IF(ISNA(MATCH($A85,'3k - Výsledková listina'!$L:$L,0)),"",INDEX('3k - Výsledková listina'!$B:$T,MATCH($A85,'3k - Výsledková listina'!$L:$L,0),15))</f>
        <v/>
      </c>
      <c r="U85" s="157" t="str">
        <f>IF(ISNA(MATCH($A85,'3k - Výsledková listina'!$L:$L,0)),"",INDEX('3k - Výsledková listina'!$B:$T,MATCH($A85,'3k - Výsledková listina'!$L:$L,0),16))</f>
        <v/>
      </c>
      <c r="V85" s="157" t="str">
        <f>IF(OR(T85="",ISBLANK(T85)),"",INDEX(body!$A:$C,U85+1,2))</f>
        <v/>
      </c>
      <c r="W85" s="157" t="str">
        <f ca="1">IF(ISNA(MATCH($A85,'4k - Výsledková listina'!$C:$C,0)),"",INDEX('4k - Výsledková listina'!$B:$T,MATCH($A85,'4k - Výsledková listina'!$C:$C,0),6))</f>
        <v/>
      </c>
      <c r="X85" s="157" t="str">
        <f ca="1">IF(ISNA(MATCH($A85,'4k - Výsledková listina'!$C:$C,0)),"",INDEX('4k - Výsledková listina'!$B:$T,MATCH($A85,'4k - Výsledková listina'!$C:$C,0),7))</f>
        <v/>
      </c>
      <c r="Y85" s="157" t="str">
        <f ca="1">IF(OR(W85="",ISBLANK(W85)),"",INDEX(body!$A:$C,X85+1,2))</f>
        <v/>
      </c>
      <c r="Z85" s="157" t="str">
        <f ca="1">IF(ISNA(MATCH($A85,'4k - Výsledková listina'!$L:$L,0)),"",INDEX('4k - Výsledková listina'!$B:$T,MATCH($A85,'4k - Výsledková listina'!$L:$L,0),15))</f>
        <v/>
      </c>
      <c r="AA85" s="157" t="str">
        <f ca="1">IF(ISNA(MATCH($A85,'4k - Výsledková listina'!$L:$L,0)),"",INDEX('4k - Výsledková listina'!$B:$T,MATCH($A85,'4k - Výsledková listina'!$L:$L,0),16))</f>
        <v/>
      </c>
      <c r="AB85" s="157" t="str">
        <f ca="1">IF(OR(Z85="",ISBLANK(Z85)),"",INDEX(body!$A:$C,AA85+1,2))</f>
        <v/>
      </c>
      <c r="AC85" s="157">
        <f t="shared" ca="1" si="12"/>
        <v>11270</v>
      </c>
      <c r="AD85" s="157">
        <f t="shared" ca="1" si="13"/>
        <v>15.5</v>
      </c>
      <c r="AE85" s="157">
        <f t="shared" ca="1" si="14"/>
        <v>40</v>
      </c>
      <c r="AF85" s="157">
        <f t="shared" ca="1" si="15"/>
        <v>2</v>
      </c>
      <c r="AG85" s="159">
        <f t="shared" si="16"/>
        <v>82</v>
      </c>
      <c r="AH85" s="152">
        <f t="shared" si="17"/>
        <v>1</v>
      </c>
    </row>
    <row r="86" spans="1:34" ht="25.5" customHeight="1" x14ac:dyDescent="0.2">
      <c r="A86" s="161">
        <f>IF(Soupisky!H85&lt;&gt;"", Soupisky!H85, "")</f>
        <v>788</v>
      </c>
      <c r="B86" s="162" t="str">
        <f>IF(Soupisky!I85&lt;&gt;"", Soupisky!I85, "")</f>
        <v>Slezák Pavel</v>
      </c>
      <c r="C86" s="155" t="str">
        <f>IF(Soupisky!J85&lt;&gt;"", Soupisky!J85, "")</f>
        <v>M</v>
      </c>
      <c r="D86" s="163" t="str">
        <f>IF(AND(A86&lt;&gt;"", Soupisky!E85 &lt;&gt; ""), Soupisky!E85, "")</f>
        <v>RSK LIPANI MIVARDI Třebechovice pod Orebem</v>
      </c>
      <c r="E86" s="157" t="str">
        <f>IF(ISNA(MATCH($A86,'1k - Výsledková listina'!$C:$C,0)),"",INDEX('1k - Výsledková listina'!$B:$T,MATCH($A86,'1k - Výsledková listina'!$C:$C,0),6))</f>
        <v/>
      </c>
      <c r="F86" s="157" t="str">
        <f>IF(ISNA(MATCH($A86,'1k - Výsledková listina'!$C:$C,0)),"",INDEX('1k - Výsledková listina'!$B:$T,MATCH($A86,'1k - Výsledková listina'!$C:$C,0),7))</f>
        <v/>
      </c>
      <c r="G86" s="157" t="str">
        <f>IF(OR(E86="",ISBLANK(E86)),"",INDEX(body!$A:$C,F86+1,2))</f>
        <v/>
      </c>
      <c r="H86" s="157" t="str">
        <f>IF(ISNA(MATCH($A86,'1k - Výsledková listina'!$L:$L,0)),"",INDEX('1k - Výsledková listina'!$B:$T,MATCH($A86,'1k - Výsledková listina'!$L:$L,0),15))</f>
        <v/>
      </c>
      <c r="I86" s="157" t="str">
        <f>IF(ISNA(MATCH($A86,'1k - Výsledková listina'!$L:$L,0)),"",INDEX('1k - Výsledková listina'!$B:$T,MATCH($A86,'1k - Výsledková listina'!$L:$L,0),16))</f>
        <v/>
      </c>
      <c r="J86" s="157" t="str">
        <f>IF(OR(H86="",ISBLANK(H86)),"",INDEX(body!$A:$C,I86+1,2))</f>
        <v/>
      </c>
      <c r="K86" s="157" t="str">
        <f>IF(ISNA(MATCH($A86,'2k - Výsledková listina'!$C:$C,0)),"",INDEX('2k - Výsledková listina'!$B:$T,MATCH($A86,'2k - Výsledková listina'!$C:$C,0),6))</f>
        <v/>
      </c>
      <c r="L86" s="157" t="str">
        <f>IF(ISNA(MATCH($A86,'2k - Výsledková listina'!$C:$C,0)),"",INDEX('2k - Výsledková listina'!$B:$T,MATCH($A86,'2k - Výsledková listina'!$C:$C,0),7))</f>
        <v/>
      </c>
      <c r="M86" s="157" t="str">
        <f>IF(OR(K86="",ISBLANK(K86)),"",INDEX(body!$A:$C,L86+1,2))</f>
        <v/>
      </c>
      <c r="N86" s="157" t="str">
        <f>IF(ISNA(MATCH($A86,'2k - Výsledková listina'!$L:$L,0)),"",INDEX('2k - Výsledková listina'!$B:$T,MATCH($A86,'2k - Výsledková listina'!$L:$L,0),15))</f>
        <v/>
      </c>
      <c r="O86" s="157" t="str">
        <f>IF(ISNA(MATCH($A86,'2k - Výsledková listina'!$L:$L,0)),"",INDEX('2k - Výsledková listina'!$B:$T,MATCH($A86,'2k - Výsledková listina'!$L:$L,0),16))</f>
        <v/>
      </c>
      <c r="P86" s="157" t="str">
        <f>IF(OR(N86="",ISBLANK(N86)),"",INDEX(body!$A:$C,O86+1,2))</f>
        <v/>
      </c>
      <c r="Q86" s="157" t="str">
        <f>IF(ISNA(MATCH($A86,'3k - Výsledková listina'!$C:$C,0)),"",INDEX('3k - Výsledková listina'!$B:$T,MATCH($A86,'3k - Výsledková listina'!$C:$C,0),6))</f>
        <v/>
      </c>
      <c r="R86" s="157" t="str">
        <f>IF(ISNA(MATCH($A86,'3k - Výsledková listina'!$C:$C,0)),"",INDEX('3k - Výsledková listina'!$B:$T,MATCH($A86,'3k - Výsledková listina'!$C:$C,0),7))</f>
        <v/>
      </c>
      <c r="S86" s="157" t="str">
        <f>IF(OR(Q86="",ISBLANK(Q86)),"",INDEX(body!$A:$C,R86+1,2))</f>
        <v/>
      </c>
      <c r="T86" s="157" t="str">
        <f>IF(ISNA(MATCH($A86,'3k - Výsledková listina'!$L:$L,0)),"",INDEX('3k - Výsledková listina'!$B:$T,MATCH($A86,'3k - Výsledková listina'!$L:$L,0),15))</f>
        <v/>
      </c>
      <c r="U86" s="157" t="str">
        <f>IF(ISNA(MATCH($A86,'3k - Výsledková listina'!$L:$L,0)),"",INDEX('3k - Výsledková listina'!$B:$T,MATCH($A86,'3k - Výsledková listina'!$L:$L,0),16))</f>
        <v/>
      </c>
      <c r="V86" s="157" t="str">
        <f>IF(OR(T86="",ISBLANK(T86)),"",INDEX(body!$A:$C,U86+1,2))</f>
        <v/>
      </c>
      <c r="W86" s="157" t="str">
        <f ca="1">IF(ISNA(MATCH($A86,'4k - Výsledková listina'!$C:$C,0)),"",INDEX('4k - Výsledková listina'!$B:$T,MATCH($A86,'4k - Výsledková listina'!$C:$C,0),6))</f>
        <v/>
      </c>
      <c r="X86" s="157" t="str">
        <f ca="1">IF(ISNA(MATCH($A86,'4k - Výsledková listina'!$C:$C,0)),"",INDEX('4k - Výsledková listina'!$B:$T,MATCH($A86,'4k - Výsledková listina'!$C:$C,0),7))</f>
        <v/>
      </c>
      <c r="Y86" s="157" t="str">
        <f ca="1">IF(OR(W86="",ISBLANK(W86)),"",INDEX(body!$A:$C,X86+1,2))</f>
        <v/>
      </c>
      <c r="Z86" s="157" t="str">
        <f ca="1">IF(ISNA(MATCH($A86,'4k - Výsledková listina'!$L:$L,0)),"",INDEX('4k - Výsledková listina'!$B:$T,MATCH($A86,'4k - Výsledková listina'!$L:$L,0),15))</f>
        <v/>
      </c>
      <c r="AA86" s="157" t="str">
        <f ca="1">IF(ISNA(MATCH($A86,'4k - Výsledková listina'!$L:$L,0)),"",INDEX('4k - Výsledková listina'!$B:$T,MATCH($A86,'4k - Výsledková listina'!$L:$L,0),16))</f>
        <v/>
      </c>
      <c r="AB86" s="157" t="str">
        <f ca="1">IF(OR(Z86="",ISBLANK(Z86)),"",INDEX(body!$A:$C,AA86+1,2))</f>
        <v/>
      </c>
      <c r="AC86" s="157">
        <f t="shared" ca="1" si="12"/>
        <v>0</v>
      </c>
      <c r="AD86" s="157">
        <f t="shared" ca="1" si="13"/>
        <v>0</v>
      </c>
      <c r="AE86" s="157">
        <f t="shared" ca="1" si="14"/>
        <v>0</v>
      </c>
      <c r="AF86" s="157">
        <f t="shared" ca="1" si="15"/>
        <v>0</v>
      </c>
      <c r="AG86" s="159">
        <f t="shared" si="16"/>
        <v>83</v>
      </c>
      <c r="AH86" s="152">
        <f t="shared" si="17"/>
        <v>1</v>
      </c>
    </row>
    <row r="87" spans="1:34" ht="25.5" customHeight="1" x14ac:dyDescent="0.2">
      <c r="A87" s="161">
        <f>IF(Soupisky!H86&lt;&gt;"", Soupisky!H86, "")</f>
        <v>1620</v>
      </c>
      <c r="B87" s="162" t="str">
        <f>IF(Soupisky!I86&lt;&gt;"", Soupisky!I86, "")</f>
        <v>Kubík Marcel</v>
      </c>
      <c r="C87" s="155" t="str">
        <f>IF(Soupisky!J86&lt;&gt;"", Soupisky!J86, "")</f>
        <v>M</v>
      </c>
      <c r="D87" s="163" t="str">
        <f>IF(AND(A87&lt;&gt;"", Soupisky!E86 &lt;&gt; ""), Soupisky!E86, "")</f>
        <v>RSK LIPANI MIVARDI Třebechovice pod Orebem</v>
      </c>
      <c r="E87" s="157" t="str">
        <f>IF(ISNA(MATCH($A87,'1k - Výsledková listina'!$C:$C,0)),"",INDEX('1k - Výsledková listina'!$B:$T,MATCH($A87,'1k - Výsledková listina'!$C:$C,0),6))</f>
        <v/>
      </c>
      <c r="F87" s="157" t="str">
        <f>IF(ISNA(MATCH($A87,'1k - Výsledková listina'!$C:$C,0)),"",INDEX('1k - Výsledková listina'!$B:$T,MATCH($A87,'1k - Výsledková listina'!$C:$C,0),7))</f>
        <v/>
      </c>
      <c r="G87" s="157" t="str">
        <f>IF(OR(E87="",ISBLANK(E87)),"",INDEX(body!$A:$C,F87+1,2))</f>
        <v/>
      </c>
      <c r="H87" s="157" t="str">
        <f>IF(ISNA(MATCH($A87,'1k - Výsledková listina'!$L:$L,0)),"",INDEX('1k - Výsledková listina'!$B:$T,MATCH($A87,'1k - Výsledková listina'!$L:$L,0),15))</f>
        <v/>
      </c>
      <c r="I87" s="157" t="str">
        <f>IF(ISNA(MATCH($A87,'1k - Výsledková listina'!$L:$L,0)),"",INDEX('1k - Výsledková listina'!$B:$T,MATCH($A87,'1k - Výsledková listina'!$L:$L,0),16))</f>
        <v/>
      </c>
      <c r="J87" s="157" t="str">
        <f>IF(OR(H87="",ISBLANK(H87)),"",INDEX(body!$A:$C,I87+1,2))</f>
        <v/>
      </c>
      <c r="K87" s="157" t="str">
        <f>IF(ISNA(MATCH($A87,'2k - Výsledková listina'!$C:$C,0)),"",INDEX('2k - Výsledková listina'!$B:$T,MATCH($A87,'2k - Výsledková listina'!$C:$C,0),6))</f>
        <v/>
      </c>
      <c r="L87" s="157" t="str">
        <f>IF(ISNA(MATCH($A87,'2k - Výsledková listina'!$C:$C,0)),"",INDEX('2k - Výsledková listina'!$B:$T,MATCH($A87,'2k - Výsledková listina'!$C:$C,0),7))</f>
        <v/>
      </c>
      <c r="M87" s="157" t="str">
        <f>IF(OR(K87="",ISBLANK(K87)),"",INDEX(body!$A:$C,L87+1,2))</f>
        <v/>
      </c>
      <c r="N87" s="157" t="str">
        <f>IF(ISNA(MATCH($A87,'2k - Výsledková listina'!$L:$L,0)),"",INDEX('2k - Výsledková listina'!$B:$T,MATCH($A87,'2k - Výsledková listina'!$L:$L,0),15))</f>
        <v/>
      </c>
      <c r="O87" s="157" t="str">
        <f>IF(ISNA(MATCH($A87,'2k - Výsledková listina'!$L:$L,0)),"",INDEX('2k - Výsledková listina'!$B:$T,MATCH($A87,'2k - Výsledková listina'!$L:$L,0),16))</f>
        <v/>
      </c>
      <c r="P87" s="157" t="str">
        <f>IF(OR(N87="",ISBLANK(N87)),"",INDEX(body!$A:$C,O87+1,2))</f>
        <v/>
      </c>
      <c r="Q87" s="157" t="str">
        <f>IF(ISNA(MATCH($A87,'3k - Výsledková listina'!$C:$C,0)),"",INDEX('3k - Výsledková listina'!$B:$T,MATCH($A87,'3k - Výsledková listina'!$C:$C,0),6))</f>
        <v/>
      </c>
      <c r="R87" s="157" t="str">
        <f>IF(ISNA(MATCH($A87,'3k - Výsledková listina'!$C:$C,0)),"",INDEX('3k - Výsledková listina'!$B:$T,MATCH($A87,'3k - Výsledková listina'!$C:$C,0),7))</f>
        <v/>
      </c>
      <c r="S87" s="157" t="str">
        <f>IF(OR(Q87="",ISBLANK(Q87)),"",INDEX(body!$A:$C,R87+1,2))</f>
        <v/>
      </c>
      <c r="T87" s="157" t="str">
        <f>IF(ISNA(MATCH($A87,'3k - Výsledková listina'!$L:$L,0)),"",INDEX('3k - Výsledková listina'!$B:$T,MATCH($A87,'3k - Výsledková listina'!$L:$L,0),15))</f>
        <v/>
      </c>
      <c r="U87" s="157" t="str">
        <f>IF(ISNA(MATCH($A87,'3k - Výsledková listina'!$L:$L,0)),"",INDEX('3k - Výsledková listina'!$B:$T,MATCH($A87,'3k - Výsledková listina'!$L:$L,0),16))</f>
        <v/>
      </c>
      <c r="V87" s="157" t="str">
        <f>IF(OR(T87="",ISBLANK(T87)),"",INDEX(body!$A:$C,U87+1,2))</f>
        <v/>
      </c>
      <c r="W87" s="157" t="str">
        <f ca="1">IF(ISNA(MATCH($A87,'4k - Výsledková listina'!$C:$C,0)),"",INDEX('4k - Výsledková listina'!$B:$T,MATCH($A87,'4k - Výsledková listina'!$C:$C,0),6))</f>
        <v/>
      </c>
      <c r="X87" s="157" t="str">
        <f ca="1">IF(ISNA(MATCH($A87,'4k - Výsledková listina'!$C:$C,0)),"",INDEX('4k - Výsledková listina'!$B:$T,MATCH($A87,'4k - Výsledková listina'!$C:$C,0),7))</f>
        <v/>
      </c>
      <c r="Y87" s="157" t="str">
        <f ca="1">IF(OR(W87="",ISBLANK(W87)),"",INDEX(body!$A:$C,X87+1,2))</f>
        <v/>
      </c>
      <c r="Z87" s="157" t="str">
        <f ca="1">IF(ISNA(MATCH($A87,'4k - Výsledková listina'!$L:$L,0)),"",INDEX('4k - Výsledková listina'!$B:$T,MATCH($A87,'4k - Výsledková listina'!$L:$L,0),15))</f>
        <v/>
      </c>
      <c r="AA87" s="157" t="str">
        <f ca="1">IF(ISNA(MATCH($A87,'4k - Výsledková listina'!$L:$L,0)),"",INDEX('4k - Výsledková listina'!$B:$T,MATCH($A87,'4k - Výsledková listina'!$L:$L,0),16))</f>
        <v/>
      </c>
      <c r="AB87" s="157" t="str">
        <f ca="1">IF(OR(Z87="",ISBLANK(Z87)),"",INDEX(body!$A:$C,AA87+1,2))</f>
        <v/>
      </c>
      <c r="AC87" s="157">
        <f t="shared" ca="1" si="12"/>
        <v>0</v>
      </c>
      <c r="AD87" s="157">
        <f t="shared" ca="1" si="13"/>
        <v>0</v>
      </c>
      <c r="AE87" s="157">
        <f t="shared" ca="1" si="14"/>
        <v>0</v>
      </c>
      <c r="AF87" s="157">
        <f t="shared" ca="1" si="15"/>
        <v>0</v>
      </c>
      <c r="AG87" s="159">
        <f t="shared" si="16"/>
        <v>84</v>
      </c>
      <c r="AH87" s="152">
        <f t="shared" si="17"/>
        <v>1</v>
      </c>
    </row>
    <row r="88" spans="1:34" ht="25.5" customHeight="1" x14ac:dyDescent="0.2">
      <c r="A88" s="161">
        <f>IF(Soupisky!H87&lt;&gt;"", Soupisky!H87, "")</f>
        <v>1619</v>
      </c>
      <c r="B88" s="162" t="str">
        <f>IF(Soupisky!I87&lt;&gt;"", Soupisky!I87, "")</f>
        <v>Chmelař Lubomír</v>
      </c>
      <c r="C88" s="155" t="str">
        <f>IF(Soupisky!J87&lt;&gt;"", Soupisky!J87, "")</f>
        <v>M</v>
      </c>
      <c r="D88" s="163" t="str">
        <f>IF(AND(A88&lt;&gt;"", Soupisky!E87 &lt;&gt; ""), Soupisky!E87, "")</f>
        <v>RSK LIPANI MIVARDI Třebechovice pod Orebem</v>
      </c>
      <c r="E88" s="157" t="str">
        <f>IF(ISNA(MATCH($A88,'1k - Výsledková listina'!$C:$C,0)),"",INDEX('1k - Výsledková listina'!$B:$T,MATCH($A88,'1k - Výsledková listina'!$C:$C,0),6))</f>
        <v/>
      </c>
      <c r="F88" s="157" t="str">
        <f>IF(ISNA(MATCH($A88,'1k - Výsledková listina'!$C:$C,0)),"",INDEX('1k - Výsledková listina'!$B:$T,MATCH($A88,'1k - Výsledková listina'!$C:$C,0),7))</f>
        <v/>
      </c>
      <c r="G88" s="157" t="str">
        <f>IF(OR(E88="",ISBLANK(E88)),"",INDEX(body!$A:$C,F88+1,2))</f>
        <v/>
      </c>
      <c r="H88" s="157" t="str">
        <f>IF(ISNA(MATCH($A88,'1k - Výsledková listina'!$L:$L,0)),"",INDEX('1k - Výsledková listina'!$B:$T,MATCH($A88,'1k - Výsledková listina'!$L:$L,0),15))</f>
        <v/>
      </c>
      <c r="I88" s="157" t="str">
        <f>IF(ISNA(MATCH($A88,'1k - Výsledková listina'!$L:$L,0)),"",INDEX('1k - Výsledková listina'!$B:$T,MATCH($A88,'1k - Výsledková listina'!$L:$L,0),16))</f>
        <v/>
      </c>
      <c r="J88" s="157" t="str">
        <f>IF(OR(H88="",ISBLANK(H88)),"",INDEX(body!$A:$C,I88+1,2))</f>
        <v/>
      </c>
      <c r="K88" s="157" t="str">
        <f>IF(ISNA(MATCH($A88,'2k - Výsledková listina'!$C:$C,0)),"",INDEX('2k - Výsledková listina'!$B:$T,MATCH($A88,'2k - Výsledková listina'!$C:$C,0),6))</f>
        <v/>
      </c>
      <c r="L88" s="157" t="str">
        <f>IF(ISNA(MATCH($A88,'2k - Výsledková listina'!$C:$C,0)),"",INDEX('2k - Výsledková listina'!$B:$T,MATCH($A88,'2k - Výsledková listina'!$C:$C,0),7))</f>
        <v/>
      </c>
      <c r="M88" s="157" t="str">
        <f>IF(OR(K88="",ISBLANK(K88)),"",INDEX(body!$A:$C,L88+1,2))</f>
        <v/>
      </c>
      <c r="N88" s="157" t="str">
        <f>IF(ISNA(MATCH($A88,'2k - Výsledková listina'!$L:$L,0)),"",INDEX('2k - Výsledková listina'!$B:$T,MATCH($A88,'2k - Výsledková listina'!$L:$L,0),15))</f>
        <v/>
      </c>
      <c r="O88" s="157" t="str">
        <f>IF(ISNA(MATCH($A88,'2k - Výsledková listina'!$L:$L,0)),"",INDEX('2k - Výsledková listina'!$B:$T,MATCH($A88,'2k - Výsledková listina'!$L:$L,0),16))</f>
        <v/>
      </c>
      <c r="P88" s="157" t="str">
        <f>IF(OR(N88="",ISBLANK(N88)),"",INDEX(body!$A:$C,O88+1,2))</f>
        <v/>
      </c>
      <c r="Q88" s="157" t="str">
        <f>IF(ISNA(MATCH($A88,'3k - Výsledková listina'!$C:$C,0)),"",INDEX('3k - Výsledková listina'!$B:$T,MATCH($A88,'3k - Výsledková listina'!$C:$C,0),6))</f>
        <v/>
      </c>
      <c r="R88" s="157" t="str">
        <f>IF(ISNA(MATCH($A88,'3k - Výsledková listina'!$C:$C,0)),"",INDEX('3k - Výsledková listina'!$B:$T,MATCH($A88,'3k - Výsledková listina'!$C:$C,0),7))</f>
        <v/>
      </c>
      <c r="S88" s="157" t="str">
        <f>IF(OR(Q88="",ISBLANK(Q88)),"",INDEX(body!$A:$C,R88+1,2))</f>
        <v/>
      </c>
      <c r="T88" s="157" t="str">
        <f>IF(ISNA(MATCH($A88,'3k - Výsledková listina'!$L:$L,0)),"",INDEX('3k - Výsledková listina'!$B:$T,MATCH($A88,'3k - Výsledková listina'!$L:$L,0),15))</f>
        <v/>
      </c>
      <c r="U88" s="157" t="str">
        <f>IF(ISNA(MATCH($A88,'3k - Výsledková listina'!$L:$L,0)),"",INDEX('3k - Výsledková listina'!$B:$T,MATCH($A88,'3k - Výsledková listina'!$L:$L,0),16))</f>
        <v/>
      </c>
      <c r="V88" s="157" t="str">
        <f>IF(OR(T88="",ISBLANK(T88)),"",INDEX(body!$A:$C,U88+1,2))</f>
        <v/>
      </c>
      <c r="W88" s="157" t="str">
        <f ca="1">IF(ISNA(MATCH($A88,'4k - Výsledková listina'!$C:$C,0)),"",INDEX('4k - Výsledková listina'!$B:$T,MATCH($A88,'4k - Výsledková listina'!$C:$C,0),6))</f>
        <v/>
      </c>
      <c r="X88" s="157" t="str">
        <f ca="1">IF(ISNA(MATCH($A88,'4k - Výsledková listina'!$C:$C,0)),"",INDEX('4k - Výsledková listina'!$B:$T,MATCH($A88,'4k - Výsledková listina'!$C:$C,0),7))</f>
        <v/>
      </c>
      <c r="Y88" s="157" t="str">
        <f ca="1">IF(OR(W88="",ISBLANK(W88)),"",INDEX(body!$A:$C,X88+1,2))</f>
        <v/>
      </c>
      <c r="Z88" s="157" t="str">
        <f ca="1">IF(ISNA(MATCH($A88,'4k - Výsledková listina'!$L:$L,0)),"",INDEX('4k - Výsledková listina'!$B:$T,MATCH($A88,'4k - Výsledková listina'!$L:$L,0),15))</f>
        <v/>
      </c>
      <c r="AA88" s="157" t="str">
        <f ca="1">IF(ISNA(MATCH($A88,'4k - Výsledková listina'!$L:$L,0)),"",INDEX('4k - Výsledková listina'!$B:$T,MATCH($A88,'4k - Výsledková listina'!$L:$L,0),16))</f>
        <v/>
      </c>
      <c r="AB88" s="157" t="str">
        <f ca="1">IF(OR(Z88="",ISBLANK(Z88)),"",INDEX(body!$A:$C,AA88+1,2))</f>
        <v/>
      </c>
      <c r="AC88" s="157">
        <f t="shared" ca="1" si="12"/>
        <v>0</v>
      </c>
      <c r="AD88" s="157">
        <f t="shared" ca="1" si="13"/>
        <v>0</v>
      </c>
      <c r="AE88" s="157">
        <f t="shared" ca="1" si="14"/>
        <v>0</v>
      </c>
      <c r="AF88" s="157">
        <f t="shared" ca="1" si="15"/>
        <v>0</v>
      </c>
      <c r="AG88" s="159">
        <f t="shared" si="16"/>
        <v>85</v>
      </c>
      <c r="AH88" s="152">
        <f t="shared" si="17"/>
        <v>1</v>
      </c>
    </row>
    <row r="89" spans="1:34" ht="25.5" customHeight="1" x14ac:dyDescent="0.2">
      <c r="A89" s="161">
        <f>IF(Soupisky!H88&lt;&gt;"", Soupisky!H88, "")</f>
        <v>1804</v>
      </c>
      <c r="B89" s="162" t="str">
        <f>IF(Soupisky!I88&lt;&gt;"", Soupisky!I88, "")</f>
        <v>Veselý Jan</v>
      </c>
      <c r="C89" s="155" t="str">
        <f>IF(Soupisky!J88&lt;&gt;"", Soupisky!J88, "")</f>
        <v>M</v>
      </c>
      <c r="D89" s="163" t="str">
        <f>IF(AND(A89&lt;&gt;"", Soupisky!E88 &lt;&gt; ""), Soupisky!E88, "")</f>
        <v>RSK LIPANI MIVARDI Třebechovice pod Orebem</v>
      </c>
      <c r="E89" s="157" t="str">
        <f>IF(ISNA(MATCH($A89,'1k - Výsledková listina'!$C:$C,0)),"",INDEX('1k - Výsledková listina'!$B:$T,MATCH($A89,'1k - Výsledková listina'!$C:$C,0),6))</f>
        <v/>
      </c>
      <c r="F89" s="157" t="str">
        <f>IF(ISNA(MATCH($A89,'1k - Výsledková listina'!$C:$C,0)),"",INDEX('1k - Výsledková listina'!$B:$T,MATCH($A89,'1k - Výsledková listina'!$C:$C,0),7))</f>
        <v/>
      </c>
      <c r="G89" s="157" t="str">
        <f>IF(OR(E89="",ISBLANK(E89)),"",INDEX(body!$A:$C,F89+1,2))</f>
        <v/>
      </c>
      <c r="H89" s="157" t="str">
        <f>IF(ISNA(MATCH($A89,'1k - Výsledková listina'!$L:$L,0)),"",INDEX('1k - Výsledková listina'!$B:$T,MATCH($A89,'1k - Výsledková listina'!$L:$L,0),15))</f>
        <v/>
      </c>
      <c r="I89" s="157" t="str">
        <f>IF(ISNA(MATCH($A89,'1k - Výsledková listina'!$L:$L,0)),"",INDEX('1k - Výsledková listina'!$B:$T,MATCH($A89,'1k - Výsledková listina'!$L:$L,0),16))</f>
        <v/>
      </c>
      <c r="J89" s="157" t="str">
        <f>IF(OR(H89="",ISBLANK(H89)),"",INDEX(body!$A:$C,I89+1,2))</f>
        <v/>
      </c>
      <c r="K89" s="157" t="str">
        <f>IF(ISNA(MATCH($A89,'2k - Výsledková listina'!$C:$C,0)),"",INDEX('2k - Výsledková listina'!$B:$T,MATCH($A89,'2k - Výsledková listina'!$C:$C,0),6))</f>
        <v/>
      </c>
      <c r="L89" s="157" t="str">
        <f>IF(ISNA(MATCH($A89,'2k - Výsledková listina'!$C:$C,0)),"",INDEX('2k - Výsledková listina'!$B:$T,MATCH($A89,'2k - Výsledková listina'!$C:$C,0),7))</f>
        <v/>
      </c>
      <c r="M89" s="157" t="str">
        <f>IF(OR(K89="",ISBLANK(K89)),"",INDEX(body!$A:$C,L89+1,2))</f>
        <v/>
      </c>
      <c r="N89" s="157" t="str">
        <f>IF(ISNA(MATCH($A89,'2k - Výsledková listina'!$L:$L,0)),"",INDEX('2k - Výsledková listina'!$B:$T,MATCH($A89,'2k - Výsledková listina'!$L:$L,0),15))</f>
        <v/>
      </c>
      <c r="O89" s="157" t="str">
        <f>IF(ISNA(MATCH($A89,'2k - Výsledková listina'!$L:$L,0)),"",INDEX('2k - Výsledková listina'!$B:$T,MATCH($A89,'2k - Výsledková listina'!$L:$L,0),16))</f>
        <v/>
      </c>
      <c r="P89" s="157" t="str">
        <f>IF(OR(N89="",ISBLANK(N89)),"",INDEX(body!$A:$C,O89+1,2))</f>
        <v/>
      </c>
      <c r="Q89" s="157" t="str">
        <f>IF(ISNA(MATCH($A89,'3k - Výsledková listina'!$C:$C,0)),"",INDEX('3k - Výsledková listina'!$B:$T,MATCH($A89,'3k - Výsledková listina'!$C:$C,0),6))</f>
        <v/>
      </c>
      <c r="R89" s="157" t="str">
        <f>IF(ISNA(MATCH($A89,'3k - Výsledková listina'!$C:$C,0)),"",INDEX('3k - Výsledková listina'!$B:$T,MATCH($A89,'3k - Výsledková listina'!$C:$C,0),7))</f>
        <v/>
      </c>
      <c r="S89" s="157" t="str">
        <f>IF(OR(Q89="",ISBLANK(Q89)),"",INDEX(body!$A:$C,R89+1,2))</f>
        <v/>
      </c>
      <c r="T89" s="157" t="str">
        <f>IF(ISNA(MATCH($A89,'3k - Výsledková listina'!$L:$L,0)),"",INDEX('3k - Výsledková listina'!$B:$T,MATCH($A89,'3k - Výsledková listina'!$L:$L,0),15))</f>
        <v/>
      </c>
      <c r="U89" s="157" t="str">
        <f>IF(ISNA(MATCH($A89,'3k - Výsledková listina'!$L:$L,0)),"",INDEX('3k - Výsledková listina'!$B:$T,MATCH($A89,'3k - Výsledková listina'!$L:$L,0),16))</f>
        <v/>
      </c>
      <c r="V89" s="157" t="str">
        <f>IF(OR(T89="",ISBLANK(T89)),"",INDEX(body!$A:$C,U89+1,2))</f>
        <v/>
      </c>
      <c r="W89" s="157" t="str">
        <f ca="1">IF(ISNA(MATCH($A89,'4k - Výsledková listina'!$C:$C,0)),"",INDEX('4k - Výsledková listina'!$B:$T,MATCH($A89,'4k - Výsledková listina'!$C:$C,0),6))</f>
        <v/>
      </c>
      <c r="X89" s="157" t="str">
        <f ca="1">IF(ISNA(MATCH($A89,'4k - Výsledková listina'!$C:$C,0)),"",INDEX('4k - Výsledková listina'!$B:$T,MATCH($A89,'4k - Výsledková listina'!$C:$C,0),7))</f>
        <v/>
      </c>
      <c r="Y89" s="157" t="str">
        <f ca="1">IF(OR(W89="",ISBLANK(W89)),"",INDEX(body!$A:$C,X89+1,2))</f>
        <v/>
      </c>
      <c r="Z89" s="157" t="str">
        <f ca="1">IF(ISNA(MATCH($A89,'4k - Výsledková listina'!$L:$L,0)),"",INDEX('4k - Výsledková listina'!$B:$T,MATCH($A89,'4k - Výsledková listina'!$L:$L,0),15))</f>
        <v/>
      </c>
      <c r="AA89" s="157" t="str">
        <f ca="1">IF(ISNA(MATCH($A89,'4k - Výsledková listina'!$L:$L,0)),"",INDEX('4k - Výsledková listina'!$B:$T,MATCH($A89,'4k - Výsledková listina'!$L:$L,0),16))</f>
        <v/>
      </c>
      <c r="AB89" s="157" t="str">
        <f ca="1">IF(OR(Z89="",ISBLANK(Z89)),"",INDEX(body!$A:$C,AA89+1,2))</f>
        <v/>
      </c>
      <c r="AC89" s="157">
        <f t="shared" ca="1" si="12"/>
        <v>0</v>
      </c>
      <c r="AD89" s="157">
        <f t="shared" ca="1" si="13"/>
        <v>0</v>
      </c>
      <c r="AE89" s="157">
        <f t="shared" ca="1" si="14"/>
        <v>0</v>
      </c>
      <c r="AF89" s="157">
        <f t="shared" ca="1" si="15"/>
        <v>0</v>
      </c>
      <c r="AG89" s="159">
        <f t="shared" si="16"/>
        <v>86</v>
      </c>
      <c r="AH89" s="152">
        <f t="shared" si="17"/>
        <v>1</v>
      </c>
    </row>
    <row r="90" spans="1:34" ht="25.5" customHeight="1" x14ac:dyDescent="0.2">
      <c r="A90" s="161" t="str">
        <f>IF(Soupisky!H89&lt;&gt;"", Soupisky!H89, "")</f>
        <v/>
      </c>
      <c r="B90" s="162" t="str">
        <f>IF(Soupisky!I89&lt;&gt;"", Soupisky!I89, "")</f>
        <v/>
      </c>
      <c r="C90" s="155" t="str">
        <f>IF(Soupisky!J89&lt;&gt;"", Soupisky!J89, "")</f>
        <v/>
      </c>
      <c r="D90" s="163" t="str">
        <f>IF(AND(A90&lt;&gt;"", Soupisky!E89 &lt;&gt; ""), Soupisky!E89, "")</f>
        <v/>
      </c>
      <c r="E90" s="157" t="str">
        <f>IF(ISNA(MATCH($A90,'1k - Výsledková listina'!$C:$C,0)),"",INDEX('1k - Výsledková listina'!$B:$T,MATCH($A90,'1k - Výsledková listina'!$C:$C,0),6))</f>
        <v/>
      </c>
      <c r="F90" s="157" t="str">
        <f>IF(ISNA(MATCH($A90,'1k - Výsledková listina'!$C:$C,0)),"",INDEX('1k - Výsledková listina'!$B:$T,MATCH($A90,'1k - Výsledková listina'!$C:$C,0),7))</f>
        <v/>
      </c>
      <c r="G90" s="157" t="str">
        <f>IF(OR(E90="",ISBLANK(E90)),"",INDEX(body!$A:$C,F90+1,2))</f>
        <v/>
      </c>
      <c r="H90" s="157" t="str">
        <f>IF(ISNA(MATCH($A90,'1k - Výsledková listina'!$L:$L,0)),"",INDEX('1k - Výsledková listina'!$B:$T,MATCH($A90,'1k - Výsledková listina'!$L:$L,0),15))</f>
        <v/>
      </c>
      <c r="I90" s="157" t="str">
        <f>IF(ISNA(MATCH($A90,'1k - Výsledková listina'!$L:$L,0)),"",INDEX('1k - Výsledková listina'!$B:$T,MATCH($A90,'1k - Výsledková listina'!$L:$L,0),16))</f>
        <v/>
      </c>
      <c r="J90" s="157" t="str">
        <f>IF(OR(H90="",ISBLANK(H90)),"",INDEX(body!$A:$C,I90+1,2))</f>
        <v/>
      </c>
      <c r="K90" s="157" t="str">
        <f>IF(ISNA(MATCH($A90,'2k - Výsledková listina'!$C:$C,0)),"",INDEX('2k - Výsledková listina'!$B:$T,MATCH($A90,'2k - Výsledková listina'!$C:$C,0),6))</f>
        <v/>
      </c>
      <c r="L90" s="157" t="str">
        <f>IF(ISNA(MATCH($A90,'2k - Výsledková listina'!$C:$C,0)),"",INDEX('2k - Výsledková listina'!$B:$T,MATCH($A90,'2k - Výsledková listina'!$C:$C,0),7))</f>
        <v/>
      </c>
      <c r="M90" s="157" t="str">
        <f>IF(OR(K90="",ISBLANK(K90)),"",INDEX(body!$A:$C,L90+1,2))</f>
        <v/>
      </c>
      <c r="N90" s="157" t="str">
        <f>IF(ISNA(MATCH($A90,'2k - Výsledková listina'!$L:$L,0)),"",INDEX('2k - Výsledková listina'!$B:$T,MATCH($A90,'2k - Výsledková listina'!$L:$L,0),15))</f>
        <v/>
      </c>
      <c r="O90" s="157" t="str">
        <f>IF(ISNA(MATCH($A90,'2k - Výsledková listina'!$L:$L,0)),"",INDEX('2k - Výsledková listina'!$B:$T,MATCH($A90,'2k - Výsledková listina'!$L:$L,0),16))</f>
        <v/>
      </c>
      <c r="P90" s="157" t="str">
        <f>IF(OR(N90="",ISBLANK(N90)),"",INDEX(body!$A:$C,O90+1,2))</f>
        <v/>
      </c>
      <c r="Q90" s="157" t="str">
        <f>IF(ISNA(MATCH($A90,'3k - Výsledková listina'!$C:$C,0)),"",INDEX('3k - Výsledková listina'!$B:$T,MATCH($A90,'3k - Výsledková listina'!$C:$C,0),6))</f>
        <v/>
      </c>
      <c r="R90" s="157" t="str">
        <f>IF(ISNA(MATCH($A90,'3k - Výsledková listina'!$C:$C,0)),"",INDEX('3k - Výsledková listina'!$B:$T,MATCH($A90,'3k - Výsledková listina'!$C:$C,0),7))</f>
        <v/>
      </c>
      <c r="S90" s="157" t="str">
        <f>IF(OR(Q90="",ISBLANK(Q90)),"",INDEX(body!$A:$C,R90+1,2))</f>
        <v/>
      </c>
      <c r="T90" s="157" t="str">
        <f>IF(ISNA(MATCH($A90,'3k - Výsledková listina'!$L:$L,0)),"",INDEX('3k - Výsledková listina'!$B:$T,MATCH($A90,'3k - Výsledková listina'!$L:$L,0),15))</f>
        <v/>
      </c>
      <c r="U90" s="157" t="str">
        <f>IF(ISNA(MATCH($A90,'3k - Výsledková listina'!$L:$L,0)),"",INDEX('3k - Výsledková listina'!$B:$T,MATCH($A90,'3k - Výsledková listina'!$L:$L,0),16))</f>
        <v/>
      </c>
      <c r="V90" s="157" t="str">
        <f>IF(OR(T90="",ISBLANK(T90)),"",INDEX(body!$A:$C,U90+1,2))</f>
        <v/>
      </c>
      <c r="W90" s="157" t="str">
        <f ca="1">IF(ISNA(MATCH($A90,'4k - Výsledková listina'!$C:$C,0)),"",INDEX('4k - Výsledková listina'!$B:$T,MATCH($A90,'4k - Výsledková listina'!$C:$C,0),6))</f>
        <v/>
      </c>
      <c r="X90" s="157" t="str">
        <f ca="1">IF(ISNA(MATCH($A90,'4k - Výsledková listina'!$C:$C,0)),"",INDEX('4k - Výsledková listina'!$B:$T,MATCH($A90,'4k - Výsledková listina'!$C:$C,0),7))</f>
        <v/>
      </c>
      <c r="Y90" s="157" t="str">
        <f ca="1">IF(OR(W90="",ISBLANK(W90)),"",INDEX(body!$A:$C,X90+1,2))</f>
        <v/>
      </c>
      <c r="Z90" s="157" t="str">
        <f ca="1">IF(ISNA(MATCH($A90,'4k - Výsledková listina'!$L:$L,0)),"",INDEX('4k - Výsledková listina'!$B:$T,MATCH($A90,'4k - Výsledková listina'!$L:$L,0),15))</f>
        <v/>
      </c>
      <c r="AA90" s="157" t="str">
        <f ca="1">IF(ISNA(MATCH($A90,'4k - Výsledková listina'!$L:$L,0)),"",INDEX('4k - Výsledková listina'!$B:$T,MATCH($A90,'4k - Výsledková listina'!$L:$L,0),16))</f>
        <v/>
      </c>
      <c r="AB90" s="157" t="str">
        <f ca="1">IF(OR(Z90="",ISBLANK(Z90)),"",INDEX(body!$A:$C,AA90+1,2))</f>
        <v/>
      </c>
      <c r="AC90" s="157">
        <f t="shared" ca="1" si="12"/>
        <v>0</v>
      </c>
      <c r="AD90" s="157">
        <f t="shared" ca="1" si="13"/>
        <v>0</v>
      </c>
      <c r="AE90" s="157">
        <f t="shared" ca="1" si="14"/>
        <v>0</v>
      </c>
      <c r="AF90" s="157">
        <f t="shared" ca="1" si="15"/>
        <v>0</v>
      </c>
      <c r="AG90" s="159">
        <f t="shared" si="16"/>
        <v>87</v>
      </c>
      <c r="AH90" s="152">
        <f t="shared" si="17"/>
        <v>0</v>
      </c>
    </row>
    <row r="91" spans="1:34" ht="25.5" customHeight="1" x14ac:dyDescent="0.2">
      <c r="A91" s="161" t="str">
        <f>IF(Soupisky!H90&lt;&gt;"", Soupisky!H90, "")</f>
        <v/>
      </c>
      <c r="B91" s="162" t="str">
        <f>IF(Soupisky!I90&lt;&gt;"", Soupisky!I90, "")</f>
        <v/>
      </c>
      <c r="C91" s="155" t="str">
        <f>IF(Soupisky!J90&lt;&gt;"", Soupisky!J90, "")</f>
        <v/>
      </c>
      <c r="D91" s="163" t="str">
        <f>IF(AND(A91&lt;&gt;"", Soupisky!E90 &lt;&gt; ""), Soupisky!E90, "")</f>
        <v/>
      </c>
      <c r="E91" s="157" t="str">
        <f>IF(ISNA(MATCH($A91,'1k - Výsledková listina'!$C:$C,0)),"",INDEX('1k - Výsledková listina'!$B:$T,MATCH($A91,'1k - Výsledková listina'!$C:$C,0),6))</f>
        <v/>
      </c>
      <c r="F91" s="157" t="str">
        <f>IF(ISNA(MATCH($A91,'1k - Výsledková listina'!$C:$C,0)),"",INDEX('1k - Výsledková listina'!$B:$T,MATCH($A91,'1k - Výsledková listina'!$C:$C,0),7))</f>
        <v/>
      </c>
      <c r="G91" s="157" t="str">
        <f>IF(OR(E91="",ISBLANK(E91)),"",INDEX(body!$A:$C,F91+1,2))</f>
        <v/>
      </c>
      <c r="H91" s="157" t="str">
        <f>IF(ISNA(MATCH($A91,'1k - Výsledková listina'!$L:$L,0)),"",INDEX('1k - Výsledková listina'!$B:$T,MATCH($A91,'1k - Výsledková listina'!$L:$L,0),15))</f>
        <v/>
      </c>
      <c r="I91" s="157" t="str">
        <f>IF(ISNA(MATCH($A91,'1k - Výsledková listina'!$L:$L,0)),"",INDEX('1k - Výsledková listina'!$B:$T,MATCH($A91,'1k - Výsledková listina'!$L:$L,0),16))</f>
        <v/>
      </c>
      <c r="J91" s="157" t="str">
        <f>IF(OR(H91="",ISBLANK(H91)),"",INDEX(body!$A:$C,I91+1,2))</f>
        <v/>
      </c>
      <c r="K91" s="157" t="str">
        <f>IF(ISNA(MATCH($A91,'2k - Výsledková listina'!$C:$C,0)),"",INDEX('2k - Výsledková listina'!$B:$T,MATCH($A91,'2k - Výsledková listina'!$C:$C,0),6))</f>
        <v/>
      </c>
      <c r="L91" s="157" t="str">
        <f>IF(ISNA(MATCH($A91,'2k - Výsledková listina'!$C:$C,0)),"",INDEX('2k - Výsledková listina'!$B:$T,MATCH($A91,'2k - Výsledková listina'!$C:$C,0),7))</f>
        <v/>
      </c>
      <c r="M91" s="157" t="str">
        <f>IF(OR(K91="",ISBLANK(K91)),"",INDEX(body!$A:$C,L91+1,2))</f>
        <v/>
      </c>
      <c r="N91" s="157" t="str">
        <f>IF(ISNA(MATCH($A91,'2k - Výsledková listina'!$L:$L,0)),"",INDEX('2k - Výsledková listina'!$B:$T,MATCH($A91,'2k - Výsledková listina'!$L:$L,0),15))</f>
        <v/>
      </c>
      <c r="O91" s="157" t="str">
        <f>IF(ISNA(MATCH($A91,'2k - Výsledková listina'!$L:$L,0)),"",INDEX('2k - Výsledková listina'!$B:$T,MATCH($A91,'2k - Výsledková listina'!$L:$L,0),16))</f>
        <v/>
      </c>
      <c r="P91" s="157" t="str">
        <f>IF(OR(N91="",ISBLANK(N91)),"",INDEX(body!$A:$C,O91+1,2))</f>
        <v/>
      </c>
      <c r="Q91" s="157" t="str">
        <f>IF(ISNA(MATCH($A91,'3k - Výsledková listina'!$C:$C,0)),"",INDEX('3k - Výsledková listina'!$B:$T,MATCH($A91,'3k - Výsledková listina'!$C:$C,0),6))</f>
        <v/>
      </c>
      <c r="R91" s="157" t="str">
        <f>IF(ISNA(MATCH($A91,'3k - Výsledková listina'!$C:$C,0)),"",INDEX('3k - Výsledková listina'!$B:$T,MATCH($A91,'3k - Výsledková listina'!$C:$C,0),7))</f>
        <v/>
      </c>
      <c r="S91" s="157" t="str">
        <f>IF(OR(Q91="",ISBLANK(Q91)),"",INDEX(body!$A:$C,R91+1,2))</f>
        <v/>
      </c>
      <c r="T91" s="157" t="str">
        <f>IF(ISNA(MATCH($A91,'3k - Výsledková listina'!$L:$L,0)),"",INDEX('3k - Výsledková listina'!$B:$T,MATCH($A91,'3k - Výsledková listina'!$L:$L,0),15))</f>
        <v/>
      </c>
      <c r="U91" s="157" t="str">
        <f>IF(ISNA(MATCH($A91,'3k - Výsledková listina'!$L:$L,0)),"",INDEX('3k - Výsledková listina'!$B:$T,MATCH($A91,'3k - Výsledková listina'!$L:$L,0),16))</f>
        <v/>
      </c>
      <c r="V91" s="157" t="str">
        <f>IF(OR(T91="",ISBLANK(T91)),"",INDEX(body!$A:$C,U91+1,2))</f>
        <v/>
      </c>
      <c r="W91" s="157" t="str">
        <f ca="1">IF(ISNA(MATCH($A91,'4k - Výsledková listina'!$C:$C,0)),"",INDEX('4k - Výsledková listina'!$B:$T,MATCH($A91,'4k - Výsledková listina'!$C:$C,0),6))</f>
        <v/>
      </c>
      <c r="X91" s="157" t="str">
        <f ca="1">IF(ISNA(MATCH($A91,'4k - Výsledková listina'!$C:$C,0)),"",INDEX('4k - Výsledková listina'!$B:$T,MATCH($A91,'4k - Výsledková listina'!$C:$C,0),7))</f>
        <v/>
      </c>
      <c r="Y91" s="157" t="str">
        <f ca="1">IF(OR(W91="",ISBLANK(W91)),"",INDEX(body!$A:$C,X91+1,2))</f>
        <v/>
      </c>
      <c r="Z91" s="157" t="str">
        <f ca="1">IF(ISNA(MATCH($A91,'4k - Výsledková listina'!$L:$L,0)),"",INDEX('4k - Výsledková listina'!$B:$T,MATCH($A91,'4k - Výsledková listina'!$L:$L,0),15))</f>
        <v/>
      </c>
      <c r="AA91" s="157" t="str">
        <f ca="1">IF(ISNA(MATCH($A91,'4k - Výsledková listina'!$L:$L,0)),"",INDEX('4k - Výsledková listina'!$B:$T,MATCH($A91,'4k - Výsledková listina'!$L:$L,0),16))</f>
        <v/>
      </c>
      <c r="AB91" s="157" t="str">
        <f ca="1">IF(OR(Z91="",ISBLANK(Z91)),"",INDEX(body!$A:$C,AA91+1,2))</f>
        <v/>
      </c>
      <c r="AC91" s="157">
        <f t="shared" ca="1" si="12"/>
        <v>0</v>
      </c>
      <c r="AD91" s="157">
        <f t="shared" ca="1" si="13"/>
        <v>0</v>
      </c>
      <c r="AE91" s="157">
        <f t="shared" ca="1" si="14"/>
        <v>0</v>
      </c>
      <c r="AF91" s="157">
        <f t="shared" ca="1" si="15"/>
        <v>0</v>
      </c>
      <c r="AG91" s="159">
        <f t="shared" si="16"/>
        <v>88</v>
      </c>
      <c r="AH91" s="152">
        <f t="shared" si="17"/>
        <v>0</v>
      </c>
    </row>
    <row r="92" spans="1:34" ht="25.5" customHeight="1" x14ac:dyDescent="0.2">
      <c r="A92" s="161" t="str">
        <f>IF(Soupisky!H91&lt;&gt;"", Soupisky!H91, "")</f>
        <v/>
      </c>
      <c r="B92" s="162" t="str">
        <f>IF(Soupisky!I91&lt;&gt;"", Soupisky!I91, "")</f>
        <v/>
      </c>
      <c r="C92" s="155" t="str">
        <f>IF(Soupisky!J91&lt;&gt;"", Soupisky!J91, "")</f>
        <v/>
      </c>
      <c r="D92" s="163" t="str">
        <f>IF(AND(A92&lt;&gt;"", Soupisky!E91 &lt;&gt; ""), Soupisky!E91, "")</f>
        <v/>
      </c>
      <c r="E92" s="157" t="str">
        <f>IF(ISNA(MATCH($A92,'1k - Výsledková listina'!$C:$C,0)),"",INDEX('1k - Výsledková listina'!$B:$T,MATCH($A92,'1k - Výsledková listina'!$C:$C,0),6))</f>
        <v/>
      </c>
      <c r="F92" s="157" t="str">
        <f>IF(ISNA(MATCH($A92,'1k - Výsledková listina'!$C:$C,0)),"",INDEX('1k - Výsledková listina'!$B:$T,MATCH($A92,'1k - Výsledková listina'!$C:$C,0),7))</f>
        <v/>
      </c>
      <c r="G92" s="157" t="str">
        <f>IF(OR(E92="",ISBLANK(E92)),"",INDEX(body!$A:$C,F92+1,2))</f>
        <v/>
      </c>
      <c r="H92" s="157" t="str">
        <f>IF(ISNA(MATCH($A92,'1k - Výsledková listina'!$L:$L,0)),"",INDEX('1k - Výsledková listina'!$B:$T,MATCH($A92,'1k - Výsledková listina'!$L:$L,0),15))</f>
        <v/>
      </c>
      <c r="I92" s="157" t="str">
        <f>IF(ISNA(MATCH($A92,'1k - Výsledková listina'!$L:$L,0)),"",INDEX('1k - Výsledková listina'!$B:$T,MATCH($A92,'1k - Výsledková listina'!$L:$L,0),16))</f>
        <v/>
      </c>
      <c r="J92" s="157" t="str">
        <f>IF(OR(H92="",ISBLANK(H92)),"",INDEX(body!$A:$C,I92+1,2))</f>
        <v/>
      </c>
      <c r="K92" s="157" t="str">
        <f>IF(ISNA(MATCH($A92,'2k - Výsledková listina'!$C:$C,0)),"",INDEX('2k - Výsledková listina'!$B:$T,MATCH($A92,'2k - Výsledková listina'!$C:$C,0),6))</f>
        <v/>
      </c>
      <c r="L92" s="157" t="str">
        <f>IF(ISNA(MATCH($A92,'2k - Výsledková listina'!$C:$C,0)),"",INDEX('2k - Výsledková listina'!$B:$T,MATCH($A92,'2k - Výsledková listina'!$C:$C,0),7))</f>
        <v/>
      </c>
      <c r="M92" s="157" t="str">
        <f>IF(OR(K92="",ISBLANK(K92)),"",INDEX(body!$A:$C,L92+1,2))</f>
        <v/>
      </c>
      <c r="N92" s="157" t="str">
        <f>IF(ISNA(MATCH($A92,'2k - Výsledková listina'!$L:$L,0)),"",INDEX('2k - Výsledková listina'!$B:$T,MATCH($A92,'2k - Výsledková listina'!$L:$L,0),15))</f>
        <v/>
      </c>
      <c r="O92" s="157" t="str">
        <f>IF(ISNA(MATCH($A92,'2k - Výsledková listina'!$L:$L,0)),"",INDEX('2k - Výsledková listina'!$B:$T,MATCH($A92,'2k - Výsledková listina'!$L:$L,0),16))</f>
        <v/>
      </c>
      <c r="P92" s="157" t="str">
        <f>IF(OR(N92="",ISBLANK(N92)),"",INDEX(body!$A:$C,O92+1,2))</f>
        <v/>
      </c>
      <c r="Q92" s="157" t="str">
        <f>IF(ISNA(MATCH($A92,'3k - Výsledková listina'!$C:$C,0)),"",INDEX('3k - Výsledková listina'!$B:$T,MATCH($A92,'3k - Výsledková listina'!$C:$C,0),6))</f>
        <v/>
      </c>
      <c r="R92" s="157" t="str">
        <f>IF(ISNA(MATCH($A92,'3k - Výsledková listina'!$C:$C,0)),"",INDEX('3k - Výsledková listina'!$B:$T,MATCH($A92,'3k - Výsledková listina'!$C:$C,0),7))</f>
        <v/>
      </c>
      <c r="S92" s="157" t="str">
        <f>IF(OR(Q92="",ISBLANK(Q92)),"",INDEX(body!$A:$C,R92+1,2))</f>
        <v/>
      </c>
      <c r="T92" s="157" t="str">
        <f>IF(ISNA(MATCH($A92,'3k - Výsledková listina'!$L:$L,0)),"",INDEX('3k - Výsledková listina'!$B:$T,MATCH($A92,'3k - Výsledková listina'!$L:$L,0),15))</f>
        <v/>
      </c>
      <c r="U92" s="157" t="str">
        <f>IF(ISNA(MATCH($A92,'3k - Výsledková listina'!$L:$L,0)),"",INDEX('3k - Výsledková listina'!$B:$T,MATCH($A92,'3k - Výsledková listina'!$L:$L,0),16))</f>
        <v/>
      </c>
      <c r="V92" s="157" t="str">
        <f>IF(OR(T92="",ISBLANK(T92)),"",INDEX(body!$A:$C,U92+1,2))</f>
        <v/>
      </c>
      <c r="W92" s="157" t="str">
        <f ca="1">IF(ISNA(MATCH($A92,'4k - Výsledková listina'!$C:$C,0)),"",INDEX('4k - Výsledková listina'!$B:$T,MATCH($A92,'4k - Výsledková listina'!$C:$C,0),6))</f>
        <v/>
      </c>
      <c r="X92" s="157" t="str">
        <f ca="1">IF(ISNA(MATCH($A92,'4k - Výsledková listina'!$C:$C,0)),"",INDEX('4k - Výsledková listina'!$B:$T,MATCH($A92,'4k - Výsledková listina'!$C:$C,0),7))</f>
        <v/>
      </c>
      <c r="Y92" s="157" t="str">
        <f ca="1">IF(OR(W92="",ISBLANK(W92)),"",INDEX(body!$A:$C,X92+1,2))</f>
        <v/>
      </c>
      <c r="Z92" s="157" t="str">
        <f ca="1">IF(ISNA(MATCH($A92,'4k - Výsledková listina'!$L:$L,0)),"",INDEX('4k - Výsledková listina'!$B:$T,MATCH($A92,'4k - Výsledková listina'!$L:$L,0),15))</f>
        <v/>
      </c>
      <c r="AA92" s="157" t="str">
        <f ca="1">IF(ISNA(MATCH($A92,'4k - Výsledková listina'!$L:$L,0)),"",INDEX('4k - Výsledková listina'!$B:$T,MATCH($A92,'4k - Výsledková listina'!$L:$L,0),16))</f>
        <v/>
      </c>
      <c r="AB92" s="157" t="str">
        <f ca="1">IF(OR(Z92="",ISBLANK(Z92)),"",INDEX(body!$A:$C,AA92+1,2))</f>
        <v/>
      </c>
      <c r="AC92" s="157">
        <f t="shared" ca="1" si="12"/>
        <v>0</v>
      </c>
      <c r="AD92" s="157">
        <f t="shared" ca="1" si="13"/>
        <v>0</v>
      </c>
      <c r="AE92" s="157">
        <f t="shared" ca="1" si="14"/>
        <v>0</v>
      </c>
      <c r="AF92" s="157">
        <f t="shared" ca="1" si="15"/>
        <v>0</v>
      </c>
      <c r="AG92" s="159">
        <f t="shared" si="16"/>
        <v>89</v>
      </c>
      <c r="AH92" s="152">
        <f t="shared" si="17"/>
        <v>0</v>
      </c>
    </row>
    <row r="93" spans="1:34" ht="25.5" customHeight="1" x14ac:dyDescent="0.2">
      <c r="A93" s="161" t="str">
        <f>IF(Soupisky!H92&lt;&gt;"", Soupisky!H92, "")</f>
        <v/>
      </c>
      <c r="B93" s="162" t="str">
        <f>IF(Soupisky!I92&lt;&gt;"", Soupisky!I92, "")</f>
        <v/>
      </c>
      <c r="C93" s="155" t="str">
        <f>IF(Soupisky!J92&lt;&gt;"", Soupisky!J92, "")</f>
        <v/>
      </c>
      <c r="D93" s="163" t="str">
        <f>IF(AND(A93&lt;&gt;"", Soupisky!E92 &lt;&gt; ""), Soupisky!E92, "")</f>
        <v/>
      </c>
      <c r="E93" s="157" t="str">
        <f>IF(ISNA(MATCH($A93,'1k - Výsledková listina'!$C:$C,0)),"",INDEX('1k - Výsledková listina'!$B:$T,MATCH($A93,'1k - Výsledková listina'!$C:$C,0),6))</f>
        <v/>
      </c>
      <c r="F93" s="157" t="str">
        <f>IF(ISNA(MATCH($A93,'1k - Výsledková listina'!$C:$C,0)),"",INDEX('1k - Výsledková listina'!$B:$T,MATCH($A93,'1k - Výsledková listina'!$C:$C,0),7))</f>
        <v/>
      </c>
      <c r="G93" s="157" t="str">
        <f>IF(OR(E93="",ISBLANK(E93)),"",INDEX(body!$A:$C,F93+1,2))</f>
        <v/>
      </c>
      <c r="H93" s="157" t="str">
        <f>IF(ISNA(MATCH($A93,'1k - Výsledková listina'!$L:$L,0)),"",INDEX('1k - Výsledková listina'!$B:$T,MATCH($A93,'1k - Výsledková listina'!$L:$L,0),15))</f>
        <v/>
      </c>
      <c r="I93" s="157" t="str">
        <f>IF(ISNA(MATCH($A93,'1k - Výsledková listina'!$L:$L,0)),"",INDEX('1k - Výsledková listina'!$B:$T,MATCH($A93,'1k - Výsledková listina'!$L:$L,0),16))</f>
        <v/>
      </c>
      <c r="J93" s="157" t="str">
        <f>IF(OR(H93="",ISBLANK(H93)),"",INDEX(body!$A:$C,I93+1,2))</f>
        <v/>
      </c>
      <c r="K93" s="157" t="str">
        <f>IF(ISNA(MATCH($A93,'2k - Výsledková listina'!$C:$C,0)),"",INDEX('2k - Výsledková listina'!$B:$T,MATCH($A93,'2k - Výsledková listina'!$C:$C,0),6))</f>
        <v/>
      </c>
      <c r="L93" s="157" t="str">
        <f>IF(ISNA(MATCH($A93,'2k - Výsledková listina'!$C:$C,0)),"",INDEX('2k - Výsledková listina'!$B:$T,MATCH($A93,'2k - Výsledková listina'!$C:$C,0),7))</f>
        <v/>
      </c>
      <c r="M93" s="157" t="str">
        <f>IF(OR(K93="",ISBLANK(K93)),"",INDEX(body!$A:$C,L93+1,2))</f>
        <v/>
      </c>
      <c r="N93" s="157" t="str">
        <f>IF(ISNA(MATCH($A93,'2k - Výsledková listina'!$L:$L,0)),"",INDEX('2k - Výsledková listina'!$B:$T,MATCH($A93,'2k - Výsledková listina'!$L:$L,0),15))</f>
        <v/>
      </c>
      <c r="O93" s="157" t="str">
        <f>IF(ISNA(MATCH($A93,'2k - Výsledková listina'!$L:$L,0)),"",INDEX('2k - Výsledková listina'!$B:$T,MATCH($A93,'2k - Výsledková listina'!$L:$L,0),16))</f>
        <v/>
      </c>
      <c r="P93" s="157" t="str">
        <f>IF(OR(N93="",ISBLANK(N93)),"",INDEX(body!$A:$C,O93+1,2))</f>
        <v/>
      </c>
      <c r="Q93" s="157" t="str">
        <f>IF(ISNA(MATCH($A93,'3k - Výsledková listina'!$C:$C,0)),"",INDEX('3k - Výsledková listina'!$B:$T,MATCH($A93,'3k - Výsledková listina'!$C:$C,0),6))</f>
        <v/>
      </c>
      <c r="R93" s="157" t="str">
        <f>IF(ISNA(MATCH($A93,'3k - Výsledková listina'!$C:$C,0)),"",INDEX('3k - Výsledková listina'!$B:$T,MATCH($A93,'3k - Výsledková listina'!$C:$C,0),7))</f>
        <v/>
      </c>
      <c r="S93" s="157" t="str">
        <f>IF(OR(Q93="",ISBLANK(Q93)),"",INDEX(body!$A:$C,R93+1,2))</f>
        <v/>
      </c>
      <c r="T93" s="157" t="str">
        <f>IF(ISNA(MATCH($A93,'3k - Výsledková listina'!$L:$L,0)),"",INDEX('3k - Výsledková listina'!$B:$T,MATCH($A93,'3k - Výsledková listina'!$L:$L,0),15))</f>
        <v/>
      </c>
      <c r="U93" s="157" t="str">
        <f>IF(ISNA(MATCH($A93,'3k - Výsledková listina'!$L:$L,0)),"",INDEX('3k - Výsledková listina'!$B:$T,MATCH($A93,'3k - Výsledková listina'!$L:$L,0),16))</f>
        <v/>
      </c>
      <c r="V93" s="157" t="str">
        <f>IF(OR(T93="",ISBLANK(T93)),"",INDEX(body!$A:$C,U93+1,2))</f>
        <v/>
      </c>
      <c r="W93" s="157" t="str">
        <f ca="1">IF(ISNA(MATCH($A93,'4k - Výsledková listina'!$C:$C,0)),"",INDEX('4k - Výsledková listina'!$B:$T,MATCH($A93,'4k - Výsledková listina'!$C:$C,0),6))</f>
        <v/>
      </c>
      <c r="X93" s="157" t="str">
        <f ca="1">IF(ISNA(MATCH($A93,'4k - Výsledková listina'!$C:$C,0)),"",INDEX('4k - Výsledková listina'!$B:$T,MATCH($A93,'4k - Výsledková listina'!$C:$C,0),7))</f>
        <v/>
      </c>
      <c r="Y93" s="157" t="str">
        <f ca="1">IF(OR(W93="",ISBLANK(W93)),"",INDEX(body!$A:$C,X93+1,2))</f>
        <v/>
      </c>
      <c r="Z93" s="157" t="str">
        <f ca="1">IF(ISNA(MATCH($A93,'4k - Výsledková listina'!$L:$L,0)),"",INDEX('4k - Výsledková listina'!$B:$T,MATCH($A93,'4k - Výsledková listina'!$L:$L,0),15))</f>
        <v/>
      </c>
      <c r="AA93" s="157" t="str">
        <f ca="1">IF(ISNA(MATCH($A93,'4k - Výsledková listina'!$L:$L,0)),"",INDEX('4k - Výsledková listina'!$B:$T,MATCH($A93,'4k - Výsledková listina'!$L:$L,0),16))</f>
        <v/>
      </c>
      <c r="AB93" s="157" t="str">
        <f ca="1">IF(OR(Z93="",ISBLANK(Z93)),"",INDEX(body!$A:$C,AA93+1,2))</f>
        <v/>
      </c>
      <c r="AC93" s="157">
        <f t="shared" ca="1" si="12"/>
        <v>0</v>
      </c>
      <c r="AD93" s="157">
        <f t="shared" ca="1" si="13"/>
        <v>0</v>
      </c>
      <c r="AE93" s="157">
        <f t="shared" ca="1" si="14"/>
        <v>0</v>
      </c>
      <c r="AF93" s="157">
        <f t="shared" ca="1" si="15"/>
        <v>0</v>
      </c>
      <c r="AG93" s="159">
        <f t="shared" si="16"/>
        <v>90</v>
      </c>
      <c r="AH93" s="152">
        <f t="shared" si="17"/>
        <v>0</v>
      </c>
    </row>
    <row r="94" spans="1:34" ht="25.5" customHeight="1" x14ac:dyDescent="0.2">
      <c r="A94" s="161" t="str">
        <f>IF(Soupisky!H93&lt;&gt;"", Soupisky!H93, "")</f>
        <v/>
      </c>
      <c r="B94" s="162" t="str">
        <f>IF(Soupisky!I93&lt;&gt;"", Soupisky!I93, "")</f>
        <v/>
      </c>
      <c r="C94" s="155" t="str">
        <f>IF(Soupisky!J93&lt;&gt;"", Soupisky!J93, "")</f>
        <v/>
      </c>
      <c r="D94" s="163" t="str">
        <f>IF(AND(A94&lt;&gt;"", Soupisky!E93 &lt;&gt; ""), Soupisky!E93, "")</f>
        <v/>
      </c>
      <c r="E94" s="157" t="str">
        <f>IF(ISNA(MATCH($A94,'1k - Výsledková listina'!$C:$C,0)),"",INDEX('1k - Výsledková listina'!$B:$T,MATCH($A94,'1k - Výsledková listina'!$C:$C,0),6))</f>
        <v/>
      </c>
      <c r="F94" s="157" t="str">
        <f>IF(ISNA(MATCH($A94,'1k - Výsledková listina'!$C:$C,0)),"",INDEX('1k - Výsledková listina'!$B:$T,MATCH($A94,'1k - Výsledková listina'!$C:$C,0),7))</f>
        <v/>
      </c>
      <c r="G94" s="157" t="str">
        <f>IF(OR(E94="",ISBLANK(E94)),"",INDEX(body!$A:$C,F94+1,2))</f>
        <v/>
      </c>
      <c r="H94" s="157" t="str">
        <f>IF(ISNA(MATCH($A94,'1k - Výsledková listina'!$L:$L,0)),"",INDEX('1k - Výsledková listina'!$B:$T,MATCH($A94,'1k - Výsledková listina'!$L:$L,0),15))</f>
        <v/>
      </c>
      <c r="I94" s="157" t="str">
        <f>IF(ISNA(MATCH($A94,'1k - Výsledková listina'!$L:$L,0)),"",INDEX('1k - Výsledková listina'!$B:$T,MATCH($A94,'1k - Výsledková listina'!$L:$L,0),16))</f>
        <v/>
      </c>
      <c r="J94" s="157" t="str">
        <f>IF(OR(H94="",ISBLANK(H94)),"",INDEX(body!$A:$C,I94+1,2))</f>
        <v/>
      </c>
      <c r="K94" s="157" t="str">
        <f>IF(ISNA(MATCH($A94,'2k - Výsledková listina'!$C:$C,0)),"",INDEX('2k - Výsledková listina'!$B:$T,MATCH($A94,'2k - Výsledková listina'!$C:$C,0),6))</f>
        <v/>
      </c>
      <c r="L94" s="157" t="str">
        <f>IF(ISNA(MATCH($A94,'2k - Výsledková listina'!$C:$C,0)),"",INDEX('2k - Výsledková listina'!$B:$T,MATCH($A94,'2k - Výsledková listina'!$C:$C,0),7))</f>
        <v/>
      </c>
      <c r="M94" s="157" t="str">
        <f>IF(OR(K94="",ISBLANK(K94)),"",INDEX(body!$A:$C,L94+1,2))</f>
        <v/>
      </c>
      <c r="N94" s="157" t="str">
        <f>IF(ISNA(MATCH($A94,'2k - Výsledková listina'!$L:$L,0)),"",INDEX('2k - Výsledková listina'!$B:$T,MATCH($A94,'2k - Výsledková listina'!$L:$L,0),15))</f>
        <v/>
      </c>
      <c r="O94" s="157" t="str">
        <f>IF(ISNA(MATCH($A94,'2k - Výsledková listina'!$L:$L,0)),"",INDEX('2k - Výsledková listina'!$B:$T,MATCH($A94,'2k - Výsledková listina'!$L:$L,0),16))</f>
        <v/>
      </c>
      <c r="P94" s="157" t="str">
        <f>IF(OR(N94="",ISBLANK(N94)),"",INDEX(body!$A:$C,O94+1,2))</f>
        <v/>
      </c>
      <c r="Q94" s="157" t="str">
        <f>IF(ISNA(MATCH($A94,'3k - Výsledková listina'!$C:$C,0)),"",INDEX('3k - Výsledková listina'!$B:$T,MATCH($A94,'3k - Výsledková listina'!$C:$C,0),6))</f>
        <v/>
      </c>
      <c r="R94" s="157" t="str">
        <f>IF(ISNA(MATCH($A94,'3k - Výsledková listina'!$C:$C,0)),"",INDEX('3k - Výsledková listina'!$B:$T,MATCH($A94,'3k - Výsledková listina'!$C:$C,0),7))</f>
        <v/>
      </c>
      <c r="S94" s="157" t="str">
        <f>IF(OR(Q94="",ISBLANK(Q94)),"",INDEX(body!$A:$C,R94+1,2))</f>
        <v/>
      </c>
      <c r="T94" s="157" t="str">
        <f>IF(ISNA(MATCH($A94,'3k - Výsledková listina'!$L:$L,0)),"",INDEX('3k - Výsledková listina'!$B:$T,MATCH($A94,'3k - Výsledková listina'!$L:$L,0),15))</f>
        <v/>
      </c>
      <c r="U94" s="157" t="str">
        <f>IF(ISNA(MATCH($A94,'3k - Výsledková listina'!$L:$L,0)),"",INDEX('3k - Výsledková listina'!$B:$T,MATCH($A94,'3k - Výsledková listina'!$L:$L,0),16))</f>
        <v/>
      </c>
      <c r="V94" s="157" t="str">
        <f>IF(OR(T94="",ISBLANK(T94)),"",INDEX(body!$A:$C,U94+1,2))</f>
        <v/>
      </c>
      <c r="W94" s="157" t="str">
        <f ca="1">IF(ISNA(MATCH($A94,'4k - Výsledková listina'!$C:$C,0)),"",INDEX('4k - Výsledková listina'!$B:$T,MATCH($A94,'4k - Výsledková listina'!$C:$C,0),6))</f>
        <v/>
      </c>
      <c r="X94" s="157" t="str">
        <f ca="1">IF(ISNA(MATCH($A94,'4k - Výsledková listina'!$C:$C,0)),"",INDEX('4k - Výsledková listina'!$B:$T,MATCH($A94,'4k - Výsledková listina'!$C:$C,0),7))</f>
        <v/>
      </c>
      <c r="Y94" s="157" t="str">
        <f ca="1">IF(OR(W94="",ISBLANK(W94)),"",INDEX(body!$A:$C,X94+1,2))</f>
        <v/>
      </c>
      <c r="Z94" s="157" t="str">
        <f ca="1">IF(ISNA(MATCH($A94,'4k - Výsledková listina'!$L:$L,0)),"",INDEX('4k - Výsledková listina'!$B:$T,MATCH($A94,'4k - Výsledková listina'!$L:$L,0),15))</f>
        <v/>
      </c>
      <c r="AA94" s="157" t="str">
        <f ca="1">IF(ISNA(MATCH($A94,'4k - Výsledková listina'!$L:$L,0)),"",INDEX('4k - Výsledková listina'!$B:$T,MATCH($A94,'4k - Výsledková listina'!$L:$L,0),16))</f>
        <v/>
      </c>
      <c r="AB94" s="157" t="str">
        <f ca="1">IF(OR(Z94="",ISBLANK(Z94)),"",INDEX(body!$A:$C,AA94+1,2))</f>
        <v/>
      </c>
      <c r="AC94" s="157">
        <f t="shared" ca="1" si="12"/>
        <v>0</v>
      </c>
      <c r="AD94" s="157">
        <f t="shared" ca="1" si="13"/>
        <v>0</v>
      </c>
      <c r="AE94" s="157">
        <f t="shared" ca="1" si="14"/>
        <v>0</v>
      </c>
      <c r="AF94" s="157">
        <f t="shared" ca="1" si="15"/>
        <v>0</v>
      </c>
      <c r="AG94" s="159">
        <f t="shared" si="16"/>
        <v>91</v>
      </c>
      <c r="AH94" s="152">
        <f t="shared" si="17"/>
        <v>0</v>
      </c>
    </row>
    <row r="95" spans="1:34" ht="25.5" customHeight="1" x14ac:dyDescent="0.2">
      <c r="A95" s="161">
        <f>IF(Soupisky!H94&lt;&gt;"", Soupisky!H94, "")</f>
        <v>28</v>
      </c>
      <c r="B95" s="162" t="str">
        <f>IF(Soupisky!I94&lt;&gt;"", Soupisky!I94, "")</f>
        <v>Prášek Pavel</v>
      </c>
      <c r="C95" s="155" t="str">
        <f>IF(Soupisky!J94&lt;&gt;"", Soupisky!J94, "")</f>
        <v>M</v>
      </c>
      <c r="D95" s="163" t="str">
        <f>IF(AND(A95&lt;&gt;"", Soupisky!E94 &lt;&gt; ""), Soupisky!E94, "")</f>
        <v>MO ČRS Jindřichův Hradec „A“</v>
      </c>
      <c r="E95" s="157">
        <f>IF(ISNA(MATCH($A95,'1k - Výsledková listina'!$C:$C,0)),"",INDEX('1k - Výsledková listina'!$B:$T,MATCH($A95,'1k - Výsledková listina'!$C:$C,0),6))</f>
        <v>9040</v>
      </c>
      <c r="F95" s="157">
        <f>IF(ISNA(MATCH($A95,'1k - Výsledková listina'!$C:$C,0)),"",INDEX('1k - Výsledková listina'!$B:$T,MATCH($A95,'1k - Výsledková listina'!$C:$C,0),7))</f>
        <v>7</v>
      </c>
      <c r="G95" s="157">
        <f>IF(OR(E95="",ISBLANK(E95)),"",INDEX(body!$A:$C,F95+1,2))</f>
        <v>22</v>
      </c>
      <c r="H95" s="157">
        <f>IF(ISNA(MATCH($A95,'1k - Výsledková listina'!$L:$L,0)),"",INDEX('1k - Výsledková listina'!$B:$T,MATCH($A95,'1k - Výsledková listina'!$L:$L,0),15))</f>
        <v>450</v>
      </c>
      <c r="I95" s="157">
        <f>IF(ISNA(MATCH($A95,'1k - Výsledková listina'!$L:$L,0)),"",INDEX('1k - Výsledková listina'!$B:$T,MATCH($A95,'1k - Výsledková listina'!$L:$L,0),16))</f>
        <v>12</v>
      </c>
      <c r="J95" s="157">
        <f>IF(OR(H95="",ISBLANK(H95)),"",INDEX(body!$A:$C,I95+1,2))</f>
        <v>7</v>
      </c>
      <c r="K95" s="157" t="str">
        <f>IF(ISNA(MATCH($A95,'2k - Výsledková listina'!$C:$C,0)),"",INDEX('2k - Výsledková listina'!$B:$T,MATCH($A95,'2k - Výsledková listina'!$C:$C,0),6))</f>
        <v/>
      </c>
      <c r="L95" s="157" t="str">
        <f>IF(ISNA(MATCH($A95,'2k - Výsledková listina'!$C:$C,0)),"",INDEX('2k - Výsledková listina'!$B:$T,MATCH($A95,'2k - Výsledková listina'!$C:$C,0),7))</f>
        <v/>
      </c>
      <c r="M95" s="157" t="str">
        <f>IF(OR(K95="",ISBLANK(K95)),"",INDEX(body!$A:$C,L95+1,2))</f>
        <v/>
      </c>
      <c r="N95" s="157" t="str">
        <f>IF(ISNA(MATCH($A95,'2k - Výsledková listina'!$L:$L,0)),"",INDEX('2k - Výsledková listina'!$B:$T,MATCH($A95,'2k - Výsledková listina'!$L:$L,0),15))</f>
        <v/>
      </c>
      <c r="O95" s="157" t="str">
        <f>IF(ISNA(MATCH($A95,'2k - Výsledková listina'!$L:$L,0)),"",INDEX('2k - Výsledková listina'!$B:$T,MATCH($A95,'2k - Výsledková listina'!$L:$L,0),16))</f>
        <v/>
      </c>
      <c r="P95" s="157" t="str">
        <f>IF(OR(N95="",ISBLANK(N95)),"",INDEX(body!$A:$C,O95+1,2))</f>
        <v/>
      </c>
      <c r="Q95" s="157" t="str">
        <f>IF(ISNA(MATCH($A95,'3k - Výsledková listina'!$C:$C,0)),"",INDEX('3k - Výsledková listina'!$B:$T,MATCH($A95,'3k - Výsledková listina'!$C:$C,0),6))</f>
        <v/>
      </c>
      <c r="R95" s="157" t="str">
        <f>IF(ISNA(MATCH($A95,'3k - Výsledková listina'!$C:$C,0)),"",INDEX('3k - Výsledková listina'!$B:$T,MATCH($A95,'3k - Výsledková listina'!$C:$C,0),7))</f>
        <v/>
      </c>
      <c r="S95" s="157" t="str">
        <f>IF(OR(Q95="",ISBLANK(Q95)),"",INDEX(body!$A:$C,R95+1,2))</f>
        <v/>
      </c>
      <c r="T95" s="157" t="str">
        <f>IF(ISNA(MATCH($A95,'3k - Výsledková listina'!$L:$L,0)),"",INDEX('3k - Výsledková listina'!$B:$T,MATCH($A95,'3k - Výsledková listina'!$L:$L,0),15))</f>
        <v/>
      </c>
      <c r="U95" s="157" t="str">
        <f>IF(ISNA(MATCH($A95,'3k - Výsledková listina'!$L:$L,0)),"",INDEX('3k - Výsledková listina'!$B:$T,MATCH($A95,'3k - Výsledková listina'!$L:$L,0),16))</f>
        <v/>
      </c>
      <c r="V95" s="157" t="str">
        <f>IF(OR(T95="",ISBLANK(T95)),"",INDEX(body!$A:$C,U95+1,2))</f>
        <v/>
      </c>
      <c r="W95" s="157" t="str">
        <f ca="1">IF(ISNA(MATCH($A95,'4k - Výsledková listina'!$C:$C,0)),"",INDEX('4k - Výsledková listina'!$B:$T,MATCH($A95,'4k - Výsledková listina'!$C:$C,0),6))</f>
        <v/>
      </c>
      <c r="X95" s="157" t="str">
        <f ca="1">IF(ISNA(MATCH($A95,'4k - Výsledková listina'!$C:$C,0)),"",INDEX('4k - Výsledková listina'!$B:$T,MATCH($A95,'4k - Výsledková listina'!$C:$C,0),7))</f>
        <v/>
      </c>
      <c r="Y95" s="157" t="str">
        <f ca="1">IF(OR(W95="",ISBLANK(W95)),"",INDEX(body!$A:$C,X95+1,2))</f>
        <v/>
      </c>
      <c r="Z95" s="157" t="str">
        <f ca="1">IF(ISNA(MATCH($A95,'4k - Výsledková listina'!$L:$L,0)),"",INDEX('4k - Výsledková listina'!$B:$T,MATCH($A95,'4k - Výsledková listina'!$L:$L,0),15))</f>
        <v/>
      </c>
      <c r="AA95" s="157" t="str">
        <f ca="1">IF(ISNA(MATCH($A95,'4k - Výsledková listina'!$L:$L,0)),"",INDEX('4k - Výsledková listina'!$B:$T,MATCH($A95,'4k - Výsledková listina'!$L:$L,0),16))</f>
        <v/>
      </c>
      <c r="AB95" s="157" t="str">
        <f ca="1">IF(OR(Z95="",ISBLANK(Z95)),"",INDEX(body!$A:$C,AA95+1,2))</f>
        <v/>
      </c>
      <c r="AC95" s="157">
        <f t="shared" ca="1" si="12"/>
        <v>9490</v>
      </c>
      <c r="AD95" s="157">
        <f t="shared" ca="1" si="13"/>
        <v>19</v>
      </c>
      <c r="AE95" s="157">
        <f t="shared" ca="1" si="14"/>
        <v>29</v>
      </c>
      <c r="AF95" s="157">
        <f t="shared" ca="1" si="15"/>
        <v>2</v>
      </c>
      <c r="AG95" s="159">
        <f t="shared" si="16"/>
        <v>92</v>
      </c>
      <c r="AH95" s="152">
        <f t="shared" si="17"/>
        <v>1</v>
      </c>
    </row>
    <row r="96" spans="1:34" ht="25.5" customHeight="1" x14ac:dyDescent="0.2">
      <c r="A96" s="161">
        <f>IF(Soupisky!H95&lt;&gt;"", Soupisky!H95, "")</f>
        <v>19</v>
      </c>
      <c r="B96" s="162" t="str">
        <f>IF(Soupisky!I95&lt;&gt;"", Soupisky!I95, "")</f>
        <v>Heřmánek Tomáš</v>
      </c>
      <c r="C96" s="155" t="str">
        <f>IF(Soupisky!J95&lt;&gt;"", Soupisky!J95, "")</f>
        <v>M</v>
      </c>
      <c r="D96" s="163" t="str">
        <f>IF(AND(A96&lt;&gt;"", Soupisky!E95 &lt;&gt; ""), Soupisky!E95, "")</f>
        <v>MO ČRS Jindřichův Hradec „A“</v>
      </c>
      <c r="E96" s="157">
        <f>IF(ISNA(MATCH($A96,'1k - Výsledková listina'!$C:$C,0)),"",INDEX('1k - Výsledková listina'!$B:$T,MATCH($A96,'1k - Výsledková listina'!$C:$C,0),6))</f>
        <v>12480</v>
      </c>
      <c r="F96" s="157">
        <f>IF(ISNA(MATCH($A96,'1k - Výsledková listina'!$C:$C,0)),"",INDEX('1k - Výsledková listina'!$B:$T,MATCH($A96,'1k - Výsledková listina'!$C:$C,0),7))</f>
        <v>5</v>
      </c>
      <c r="G96" s="157">
        <f>IF(OR(E96="",ISBLANK(E96)),"",INDEX(body!$A:$C,F96+1,2))</f>
        <v>27</v>
      </c>
      <c r="H96" s="157">
        <f>IF(ISNA(MATCH($A96,'1k - Výsledková listina'!$L:$L,0)),"",INDEX('1k - Výsledková listina'!$B:$T,MATCH($A96,'1k - Výsledková listina'!$L:$L,0),15))</f>
        <v>3740</v>
      </c>
      <c r="I96" s="157">
        <f>IF(ISNA(MATCH($A96,'1k - Výsledková listina'!$L:$L,0)),"",INDEX('1k - Výsledková listina'!$B:$T,MATCH($A96,'1k - Výsledková listina'!$L:$L,0),16))</f>
        <v>5</v>
      </c>
      <c r="J96" s="157">
        <f>IF(OR(H96="",ISBLANK(H96)),"",INDEX(body!$A:$C,I96+1,2))</f>
        <v>27</v>
      </c>
      <c r="K96" s="157" t="str">
        <f>IF(ISNA(MATCH($A96,'2k - Výsledková listina'!$C:$C,0)),"",INDEX('2k - Výsledková listina'!$B:$T,MATCH($A96,'2k - Výsledková listina'!$C:$C,0),6))</f>
        <v/>
      </c>
      <c r="L96" s="157" t="str">
        <f>IF(ISNA(MATCH($A96,'2k - Výsledková listina'!$C:$C,0)),"",INDEX('2k - Výsledková listina'!$B:$T,MATCH($A96,'2k - Výsledková listina'!$C:$C,0),7))</f>
        <v/>
      </c>
      <c r="M96" s="157" t="str">
        <f>IF(OR(K96="",ISBLANK(K96)),"",INDEX(body!$A:$C,L96+1,2))</f>
        <v/>
      </c>
      <c r="N96" s="157" t="str">
        <f>IF(ISNA(MATCH($A96,'2k - Výsledková listina'!$L:$L,0)),"",INDEX('2k - Výsledková listina'!$B:$T,MATCH($A96,'2k - Výsledková listina'!$L:$L,0),15))</f>
        <v/>
      </c>
      <c r="O96" s="157" t="str">
        <f>IF(ISNA(MATCH($A96,'2k - Výsledková listina'!$L:$L,0)),"",INDEX('2k - Výsledková listina'!$B:$T,MATCH($A96,'2k - Výsledková listina'!$L:$L,0),16))</f>
        <v/>
      </c>
      <c r="P96" s="157" t="str">
        <f>IF(OR(N96="",ISBLANK(N96)),"",INDEX(body!$A:$C,O96+1,2))</f>
        <v/>
      </c>
      <c r="Q96" s="157" t="str">
        <f>IF(ISNA(MATCH($A96,'3k - Výsledková listina'!$C:$C,0)),"",INDEX('3k - Výsledková listina'!$B:$T,MATCH($A96,'3k - Výsledková listina'!$C:$C,0),6))</f>
        <v/>
      </c>
      <c r="R96" s="157" t="str">
        <f>IF(ISNA(MATCH($A96,'3k - Výsledková listina'!$C:$C,0)),"",INDEX('3k - Výsledková listina'!$B:$T,MATCH($A96,'3k - Výsledková listina'!$C:$C,0),7))</f>
        <v/>
      </c>
      <c r="S96" s="157" t="str">
        <f>IF(OR(Q96="",ISBLANK(Q96)),"",INDEX(body!$A:$C,R96+1,2))</f>
        <v/>
      </c>
      <c r="T96" s="157" t="str">
        <f>IF(ISNA(MATCH($A96,'3k - Výsledková listina'!$L:$L,0)),"",INDEX('3k - Výsledková listina'!$B:$T,MATCH($A96,'3k - Výsledková listina'!$L:$L,0),15))</f>
        <v/>
      </c>
      <c r="U96" s="157" t="str">
        <f>IF(ISNA(MATCH($A96,'3k - Výsledková listina'!$L:$L,0)),"",INDEX('3k - Výsledková listina'!$B:$T,MATCH($A96,'3k - Výsledková listina'!$L:$L,0),16))</f>
        <v/>
      </c>
      <c r="V96" s="157" t="str">
        <f>IF(OR(T96="",ISBLANK(T96)),"",INDEX(body!$A:$C,U96+1,2))</f>
        <v/>
      </c>
      <c r="W96" s="157" t="str">
        <f ca="1">IF(ISNA(MATCH($A96,'4k - Výsledková listina'!$C:$C,0)),"",INDEX('4k - Výsledková listina'!$B:$T,MATCH($A96,'4k - Výsledková listina'!$C:$C,0),6))</f>
        <v/>
      </c>
      <c r="X96" s="157" t="str">
        <f ca="1">IF(ISNA(MATCH($A96,'4k - Výsledková listina'!$C:$C,0)),"",INDEX('4k - Výsledková listina'!$B:$T,MATCH($A96,'4k - Výsledková listina'!$C:$C,0),7))</f>
        <v/>
      </c>
      <c r="Y96" s="157" t="str">
        <f ca="1">IF(OR(W96="",ISBLANK(W96)),"",INDEX(body!$A:$C,X96+1,2))</f>
        <v/>
      </c>
      <c r="Z96" s="157" t="str">
        <f ca="1">IF(ISNA(MATCH($A96,'4k - Výsledková listina'!$L:$L,0)),"",INDEX('4k - Výsledková listina'!$B:$T,MATCH($A96,'4k - Výsledková listina'!$L:$L,0),15))</f>
        <v/>
      </c>
      <c r="AA96" s="157" t="str">
        <f ca="1">IF(ISNA(MATCH($A96,'4k - Výsledková listina'!$L:$L,0)),"",INDEX('4k - Výsledková listina'!$B:$T,MATCH($A96,'4k - Výsledková listina'!$L:$L,0),16))</f>
        <v/>
      </c>
      <c r="AB96" s="157" t="str">
        <f ca="1">IF(OR(Z96="",ISBLANK(Z96)),"",INDEX(body!$A:$C,AA96+1,2))</f>
        <v/>
      </c>
      <c r="AC96" s="157">
        <f t="shared" ca="1" si="12"/>
        <v>16220</v>
      </c>
      <c r="AD96" s="157">
        <f t="shared" ca="1" si="13"/>
        <v>10</v>
      </c>
      <c r="AE96" s="157">
        <f t="shared" ca="1" si="14"/>
        <v>54</v>
      </c>
      <c r="AF96" s="157">
        <f t="shared" ca="1" si="15"/>
        <v>2</v>
      </c>
      <c r="AG96" s="159">
        <f t="shared" si="16"/>
        <v>93</v>
      </c>
      <c r="AH96" s="152">
        <f t="shared" si="17"/>
        <v>1</v>
      </c>
    </row>
    <row r="97" spans="1:34" ht="25.5" customHeight="1" x14ac:dyDescent="0.2">
      <c r="A97" s="161">
        <f>IF(Soupisky!H96&lt;&gt;"", Soupisky!H96, "")</f>
        <v>21</v>
      </c>
      <c r="B97" s="162" t="str">
        <f>IF(Soupisky!I96&lt;&gt;"", Soupisky!I96, "")</f>
        <v>Ing. Kostka Jaroslav</v>
      </c>
      <c r="C97" s="155" t="str">
        <f>IF(Soupisky!J96&lt;&gt;"", Soupisky!J96, "")</f>
        <v>M</v>
      </c>
      <c r="D97" s="163" t="str">
        <f>IF(AND(A97&lt;&gt;"", Soupisky!E96 &lt;&gt; ""), Soupisky!E96, "")</f>
        <v>MO ČRS Jindřichův Hradec „A“</v>
      </c>
      <c r="E97" s="157">
        <f>IF(ISNA(MATCH($A97,'1k - Výsledková listina'!$C:$C,0)),"",INDEX('1k - Výsledková listina'!$B:$T,MATCH($A97,'1k - Výsledková listina'!$C:$C,0),6))</f>
        <v>5770</v>
      </c>
      <c r="F97" s="157">
        <f>IF(ISNA(MATCH($A97,'1k - Výsledková listina'!$C:$C,0)),"",INDEX('1k - Výsledková listina'!$B:$T,MATCH($A97,'1k - Výsledková listina'!$C:$C,0),7))</f>
        <v>9</v>
      </c>
      <c r="G97" s="157">
        <f>IF(OR(E97="",ISBLANK(E97)),"",INDEX(body!$A:$C,F97+1,2))</f>
        <v>16</v>
      </c>
      <c r="H97" s="157">
        <f>IF(ISNA(MATCH($A97,'1k - Výsledková listina'!$L:$L,0)),"",INDEX('1k - Výsledková listina'!$B:$T,MATCH($A97,'1k - Výsledková listina'!$L:$L,0),15))</f>
        <v>1860</v>
      </c>
      <c r="I97" s="157">
        <f>IF(ISNA(MATCH($A97,'1k - Výsledková listina'!$L:$L,0)),"",INDEX('1k - Výsledková listina'!$B:$T,MATCH($A97,'1k - Výsledková listina'!$L:$L,0),16))</f>
        <v>10</v>
      </c>
      <c r="J97" s="157">
        <f>IF(OR(H97="",ISBLANK(H97)),"",INDEX(body!$A:$C,I97+1,2))</f>
        <v>13</v>
      </c>
      <c r="K97" s="157" t="str">
        <f>IF(ISNA(MATCH($A97,'2k - Výsledková listina'!$C:$C,0)),"",INDEX('2k - Výsledková listina'!$B:$T,MATCH($A97,'2k - Výsledková listina'!$C:$C,0),6))</f>
        <v/>
      </c>
      <c r="L97" s="157" t="str">
        <f>IF(ISNA(MATCH($A97,'2k - Výsledková listina'!$C:$C,0)),"",INDEX('2k - Výsledková listina'!$B:$T,MATCH($A97,'2k - Výsledková listina'!$C:$C,0),7))</f>
        <v/>
      </c>
      <c r="M97" s="157" t="str">
        <f>IF(OR(K97="",ISBLANK(K97)),"",INDEX(body!$A:$C,L97+1,2))</f>
        <v/>
      </c>
      <c r="N97" s="157" t="str">
        <f>IF(ISNA(MATCH($A97,'2k - Výsledková listina'!$L:$L,0)),"",INDEX('2k - Výsledková listina'!$B:$T,MATCH($A97,'2k - Výsledková listina'!$L:$L,0),15))</f>
        <v/>
      </c>
      <c r="O97" s="157" t="str">
        <f>IF(ISNA(MATCH($A97,'2k - Výsledková listina'!$L:$L,0)),"",INDEX('2k - Výsledková listina'!$B:$T,MATCH($A97,'2k - Výsledková listina'!$L:$L,0),16))</f>
        <v/>
      </c>
      <c r="P97" s="157" t="str">
        <f>IF(OR(N97="",ISBLANK(N97)),"",INDEX(body!$A:$C,O97+1,2))</f>
        <v/>
      </c>
      <c r="Q97" s="157" t="str">
        <f>IF(ISNA(MATCH($A97,'3k - Výsledková listina'!$C:$C,0)),"",INDEX('3k - Výsledková listina'!$B:$T,MATCH($A97,'3k - Výsledková listina'!$C:$C,0),6))</f>
        <v/>
      </c>
      <c r="R97" s="157" t="str">
        <f>IF(ISNA(MATCH($A97,'3k - Výsledková listina'!$C:$C,0)),"",INDEX('3k - Výsledková listina'!$B:$T,MATCH($A97,'3k - Výsledková listina'!$C:$C,0),7))</f>
        <v/>
      </c>
      <c r="S97" s="157" t="str">
        <f>IF(OR(Q97="",ISBLANK(Q97)),"",INDEX(body!$A:$C,R97+1,2))</f>
        <v/>
      </c>
      <c r="T97" s="157" t="str">
        <f>IF(ISNA(MATCH($A97,'3k - Výsledková listina'!$L:$L,0)),"",INDEX('3k - Výsledková listina'!$B:$T,MATCH($A97,'3k - Výsledková listina'!$L:$L,0),15))</f>
        <v/>
      </c>
      <c r="U97" s="157" t="str">
        <f>IF(ISNA(MATCH($A97,'3k - Výsledková listina'!$L:$L,0)),"",INDEX('3k - Výsledková listina'!$B:$T,MATCH($A97,'3k - Výsledková listina'!$L:$L,0),16))</f>
        <v/>
      </c>
      <c r="V97" s="157" t="str">
        <f>IF(OR(T97="",ISBLANK(T97)),"",INDEX(body!$A:$C,U97+1,2))</f>
        <v/>
      </c>
      <c r="W97" s="157" t="str">
        <f ca="1">IF(ISNA(MATCH($A97,'4k - Výsledková listina'!$C:$C,0)),"",INDEX('4k - Výsledková listina'!$B:$T,MATCH($A97,'4k - Výsledková listina'!$C:$C,0),6))</f>
        <v/>
      </c>
      <c r="X97" s="157" t="str">
        <f ca="1">IF(ISNA(MATCH($A97,'4k - Výsledková listina'!$C:$C,0)),"",INDEX('4k - Výsledková listina'!$B:$T,MATCH($A97,'4k - Výsledková listina'!$C:$C,0),7))</f>
        <v/>
      </c>
      <c r="Y97" s="157" t="str">
        <f ca="1">IF(OR(W97="",ISBLANK(W97)),"",INDEX(body!$A:$C,X97+1,2))</f>
        <v/>
      </c>
      <c r="Z97" s="157" t="str">
        <f ca="1">IF(ISNA(MATCH($A97,'4k - Výsledková listina'!$L:$L,0)),"",INDEX('4k - Výsledková listina'!$B:$T,MATCH($A97,'4k - Výsledková listina'!$L:$L,0),15))</f>
        <v/>
      </c>
      <c r="AA97" s="157" t="str">
        <f ca="1">IF(ISNA(MATCH($A97,'4k - Výsledková listina'!$L:$L,0)),"",INDEX('4k - Výsledková listina'!$B:$T,MATCH($A97,'4k - Výsledková listina'!$L:$L,0),16))</f>
        <v/>
      </c>
      <c r="AB97" s="157" t="str">
        <f ca="1">IF(OR(Z97="",ISBLANK(Z97)),"",INDEX(body!$A:$C,AA97+1,2))</f>
        <v/>
      </c>
      <c r="AC97" s="157">
        <f t="shared" ca="1" si="12"/>
        <v>7630</v>
      </c>
      <c r="AD97" s="157">
        <f t="shared" ca="1" si="13"/>
        <v>19</v>
      </c>
      <c r="AE97" s="157">
        <f t="shared" ca="1" si="14"/>
        <v>29</v>
      </c>
      <c r="AF97" s="157">
        <f t="shared" ca="1" si="15"/>
        <v>2</v>
      </c>
      <c r="AG97" s="159">
        <f t="shared" si="16"/>
        <v>94</v>
      </c>
      <c r="AH97" s="152">
        <f t="shared" si="17"/>
        <v>1</v>
      </c>
    </row>
    <row r="98" spans="1:34" ht="25.5" customHeight="1" x14ac:dyDescent="0.2">
      <c r="A98" s="161">
        <f>IF(Soupisky!H97&lt;&gt;"", Soupisky!H97, "")</f>
        <v>1853</v>
      </c>
      <c r="B98" s="162" t="str">
        <f>IF(Soupisky!I97&lt;&gt;"", Soupisky!I97, "")</f>
        <v>Kostka Jan</v>
      </c>
      <c r="C98" s="155" t="str">
        <f>IF(Soupisky!J97&lt;&gt;"", Soupisky!J97, "")</f>
        <v>U25</v>
      </c>
      <c r="D98" s="163" t="str">
        <f>IF(AND(A98&lt;&gt;"", Soupisky!E97 &lt;&gt; ""), Soupisky!E97, "")</f>
        <v>MO ČRS Jindřichův Hradec „A“</v>
      </c>
      <c r="E98" s="157">
        <f>IF(ISNA(MATCH($A98,'1k - Výsledková listina'!$C:$C,0)),"",INDEX('1k - Výsledková listina'!$B:$T,MATCH($A98,'1k - Výsledková listina'!$C:$C,0),6))</f>
        <v>10610</v>
      </c>
      <c r="F98" s="157">
        <f>IF(ISNA(MATCH($A98,'1k - Výsledková listina'!$C:$C,0)),"",INDEX('1k - Výsledková listina'!$B:$T,MATCH($A98,'1k - Výsledková listina'!$C:$C,0),7))</f>
        <v>4</v>
      </c>
      <c r="G98" s="157">
        <f>IF(OR(E98="",ISBLANK(E98)),"",INDEX(body!$A:$C,F98+1,2))</f>
        <v>29</v>
      </c>
      <c r="H98" s="157">
        <f>IF(ISNA(MATCH($A98,'1k - Výsledková listina'!$L:$L,0)),"",INDEX('1k - Výsledková listina'!$B:$T,MATCH($A98,'1k - Výsledková listina'!$L:$L,0),15))</f>
        <v>10310</v>
      </c>
      <c r="I98" s="157">
        <f>IF(ISNA(MATCH($A98,'1k - Výsledková listina'!$L:$L,0)),"",INDEX('1k - Výsledková listina'!$B:$T,MATCH($A98,'1k - Výsledková listina'!$L:$L,0),16))</f>
        <v>3</v>
      </c>
      <c r="J98" s="157">
        <f>IF(OR(H98="",ISBLANK(H98)),"",INDEX(body!$A:$C,I98+1,2))</f>
        <v>31</v>
      </c>
      <c r="K98" s="157" t="str">
        <f>IF(ISNA(MATCH($A98,'2k - Výsledková listina'!$C:$C,0)),"",INDEX('2k - Výsledková listina'!$B:$T,MATCH($A98,'2k - Výsledková listina'!$C:$C,0),6))</f>
        <v/>
      </c>
      <c r="L98" s="157" t="str">
        <f>IF(ISNA(MATCH($A98,'2k - Výsledková listina'!$C:$C,0)),"",INDEX('2k - Výsledková listina'!$B:$T,MATCH($A98,'2k - Výsledková listina'!$C:$C,0),7))</f>
        <v/>
      </c>
      <c r="M98" s="157" t="str">
        <f>IF(OR(K98="",ISBLANK(K98)),"",INDEX(body!$A:$C,L98+1,2))</f>
        <v/>
      </c>
      <c r="N98" s="157" t="str">
        <f>IF(ISNA(MATCH($A98,'2k - Výsledková listina'!$L:$L,0)),"",INDEX('2k - Výsledková listina'!$B:$T,MATCH($A98,'2k - Výsledková listina'!$L:$L,0),15))</f>
        <v/>
      </c>
      <c r="O98" s="157" t="str">
        <f>IF(ISNA(MATCH($A98,'2k - Výsledková listina'!$L:$L,0)),"",INDEX('2k - Výsledková listina'!$B:$T,MATCH($A98,'2k - Výsledková listina'!$L:$L,0),16))</f>
        <v/>
      </c>
      <c r="P98" s="157" t="str">
        <f>IF(OR(N98="",ISBLANK(N98)),"",INDEX(body!$A:$C,O98+1,2))</f>
        <v/>
      </c>
      <c r="Q98" s="157" t="str">
        <f>IF(ISNA(MATCH($A98,'3k - Výsledková listina'!$C:$C,0)),"",INDEX('3k - Výsledková listina'!$B:$T,MATCH($A98,'3k - Výsledková listina'!$C:$C,0),6))</f>
        <v/>
      </c>
      <c r="R98" s="157" t="str">
        <f>IF(ISNA(MATCH($A98,'3k - Výsledková listina'!$C:$C,0)),"",INDEX('3k - Výsledková listina'!$B:$T,MATCH($A98,'3k - Výsledková listina'!$C:$C,0),7))</f>
        <v/>
      </c>
      <c r="S98" s="157" t="str">
        <f>IF(OR(Q98="",ISBLANK(Q98)),"",INDEX(body!$A:$C,R98+1,2))</f>
        <v/>
      </c>
      <c r="T98" s="157" t="str">
        <f>IF(ISNA(MATCH($A98,'3k - Výsledková listina'!$L:$L,0)),"",INDEX('3k - Výsledková listina'!$B:$T,MATCH($A98,'3k - Výsledková listina'!$L:$L,0),15))</f>
        <v/>
      </c>
      <c r="U98" s="157" t="str">
        <f>IF(ISNA(MATCH($A98,'3k - Výsledková listina'!$L:$L,0)),"",INDEX('3k - Výsledková listina'!$B:$T,MATCH($A98,'3k - Výsledková listina'!$L:$L,0),16))</f>
        <v/>
      </c>
      <c r="V98" s="157" t="str">
        <f>IF(OR(T98="",ISBLANK(T98)),"",INDEX(body!$A:$C,U98+1,2))</f>
        <v/>
      </c>
      <c r="W98" s="157" t="str">
        <f ca="1">IF(ISNA(MATCH($A98,'4k - Výsledková listina'!$C:$C,0)),"",INDEX('4k - Výsledková listina'!$B:$T,MATCH($A98,'4k - Výsledková listina'!$C:$C,0),6))</f>
        <v/>
      </c>
      <c r="X98" s="157" t="str">
        <f ca="1">IF(ISNA(MATCH($A98,'4k - Výsledková listina'!$C:$C,0)),"",INDEX('4k - Výsledková listina'!$B:$T,MATCH($A98,'4k - Výsledková listina'!$C:$C,0),7))</f>
        <v/>
      </c>
      <c r="Y98" s="157" t="str">
        <f ca="1">IF(OR(W98="",ISBLANK(W98)),"",INDEX(body!$A:$C,X98+1,2))</f>
        <v/>
      </c>
      <c r="Z98" s="157" t="str">
        <f ca="1">IF(ISNA(MATCH($A98,'4k - Výsledková listina'!$L:$L,0)),"",INDEX('4k - Výsledková listina'!$B:$T,MATCH($A98,'4k - Výsledková listina'!$L:$L,0),15))</f>
        <v/>
      </c>
      <c r="AA98" s="157" t="str">
        <f ca="1">IF(ISNA(MATCH($A98,'4k - Výsledková listina'!$L:$L,0)),"",INDEX('4k - Výsledková listina'!$B:$T,MATCH($A98,'4k - Výsledková listina'!$L:$L,0),16))</f>
        <v/>
      </c>
      <c r="AB98" s="157" t="str">
        <f ca="1">IF(OR(Z98="",ISBLANK(Z98)),"",INDEX(body!$A:$C,AA98+1,2))</f>
        <v/>
      </c>
      <c r="AC98" s="157">
        <f t="shared" ca="1" si="12"/>
        <v>20920</v>
      </c>
      <c r="AD98" s="157">
        <f t="shared" ca="1" si="13"/>
        <v>7</v>
      </c>
      <c r="AE98" s="157">
        <f t="shared" ca="1" si="14"/>
        <v>60</v>
      </c>
      <c r="AF98" s="157">
        <f t="shared" ca="1" si="15"/>
        <v>2</v>
      </c>
      <c r="AG98" s="159">
        <f t="shared" si="16"/>
        <v>95</v>
      </c>
      <c r="AH98" s="152">
        <f t="shared" si="17"/>
        <v>1</v>
      </c>
    </row>
    <row r="99" spans="1:34" ht="25.5" customHeight="1" x14ac:dyDescent="0.2">
      <c r="A99" s="161">
        <f>IF(Soupisky!H98&lt;&gt;"", Soupisky!H98, "")</f>
        <v>22</v>
      </c>
      <c r="B99" s="162" t="str">
        <f>IF(Soupisky!I98&lt;&gt;"", Soupisky!I98, "")</f>
        <v>Ing. Kostka Josef</v>
      </c>
      <c r="C99" s="155" t="str">
        <f>IF(Soupisky!J98&lt;&gt;"", Soupisky!J98, "")</f>
        <v>M</v>
      </c>
      <c r="D99" s="163" t="str">
        <f>IF(AND(A99&lt;&gt;"", Soupisky!E98 &lt;&gt; ""), Soupisky!E98, "")</f>
        <v>MO ČRS Jindřichův Hradec „A“</v>
      </c>
      <c r="E99" s="157" t="str">
        <f>IF(ISNA(MATCH($A99,'1k - Výsledková listina'!$C:$C,0)),"",INDEX('1k - Výsledková listina'!$B:$T,MATCH($A99,'1k - Výsledková listina'!$C:$C,0),6))</f>
        <v/>
      </c>
      <c r="F99" s="157" t="str">
        <f>IF(ISNA(MATCH($A99,'1k - Výsledková listina'!$C:$C,0)),"",INDEX('1k - Výsledková listina'!$B:$T,MATCH($A99,'1k - Výsledková listina'!$C:$C,0),7))</f>
        <v/>
      </c>
      <c r="G99" s="157" t="str">
        <f>IF(OR(E99="",ISBLANK(E99)),"",INDEX(body!$A:$C,F99+1,2))</f>
        <v/>
      </c>
      <c r="H99" s="157" t="str">
        <f>IF(ISNA(MATCH($A99,'1k - Výsledková listina'!$L:$L,0)),"",INDEX('1k - Výsledková listina'!$B:$T,MATCH($A99,'1k - Výsledková listina'!$L:$L,0),15))</f>
        <v/>
      </c>
      <c r="I99" s="157" t="str">
        <f>IF(ISNA(MATCH($A99,'1k - Výsledková listina'!$L:$L,0)),"",INDEX('1k - Výsledková listina'!$B:$T,MATCH($A99,'1k - Výsledková listina'!$L:$L,0),16))</f>
        <v/>
      </c>
      <c r="J99" s="157" t="str">
        <f>IF(OR(H99="",ISBLANK(H99)),"",INDEX(body!$A:$C,I99+1,2))</f>
        <v/>
      </c>
      <c r="K99" s="157" t="str">
        <f>IF(ISNA(MATCH($A99,'2k - Výsledková listina'!$C:$C,0)),"",INDEX('2k - Výsledková listina'!$B:$T,MATCH($A99,'2k - Výsledková listina'!$C:$C,0),6))</f>
        <v/>
      </c>
      <c r="L99" s="157" t="str">
        <f>IF(ISNA(MATCH($A99,'2k - Výsledková listina'!$C:$C,0)),"",INDEX('2k - Výsledková listina'!$B:$T,MATCH($A99,'2k - Výsledková listina'!$C:$C,0),7))</f>
        <v/>
      </c>
      <c r="M99" s="157" t="str">
        <f>IF(OR(K99="",ISBLANK(K99)),"",INDEX(body!$A:$C,L99+1,2))</f>
        <v/>
      </c>
      <c r="N99" s="157" t="str">
        <f>IF(ISNA(MATCH($A99,'2k - Výsledková listina'!$L:$L,0)),"",INDEX('2k - Výsledková listina'!$B:$T,MATCH($A99,'2k - Výsledková listina'!$L:$L,0),15))</f>
        <v/>
      </c>
      <c r="O99" s="157" t="str">
        <f>IF(ISNA(MATCH($A99,'2k - Výsledková listina'!$L:$L,0)),"",INDEX('2k - Výsledková listina'!$B:$T,MATCH($A99,'2k - Výsledková listina'!$L:$L,0),16))</f>
        <v/>
      </c>
      <c r="P99" s="157" t="str">
        <f>IF(OR(N99="",ISBLANK(N99)),"",INDEX(body!$A:$C,O99+1,2))</f>
        <v/>
      </c>
      <c r="Q99" s="157" t="str">
        <f>IF(ISNA(MATCH($A99,'3k - Výsledková listina'!$C:$C,0)),"",INDEX('3k - Výsledková listina'!$B:$T,MATCH($A99,'3k - Výsledková listina'!$C:$C,0),6))</f>
        <v/>
      </c>
      <c r="R99" s="157" t="str">
        <f>IF(ISNA(MATCH($A99,'3k - Výsledková listina'!$C:$C,0)),"",INDEX('3k - Výsledková listina'!$B:$T,MATCH($A99,'3k - Výsledková listina'!$C:$C,0),7))</f>
        <v/>
      </c>
      <c r="S99" s="157" t="str">
        <f>IF(OR(Q99="",ISBLANK(Q99)),"",INDEX(body!$A:$C,R99+1,2))</f>
        <v/>
      </c>
      <c r="T99" s="157" t="str">
        <f>IF(ISNA(MATCH($A99,'3k - Výsledková listina'!$L:$L,0)),"",INDEX('3k - Výsledková listina'!$B:$T,MATCH($A99,'3k - Výsledková listina'!$L:$L,0),15))</f>
        <v/>
      </c>
      <c r="U99" s="157" t="str">
        <f>IF(ISNA(MATCH($A99,'3k - Výsledková listina'!$L:$L,0)),"",INDEX('3k - Výsledková listina'!$B:$T,MATCH($A99,'3k - Výsledková listina'!$L:$L,0),16))</f>
        <v/>
      </c>
      <c r="V99" s="157" t="str">
        <f>IF(OR(T99="",ISBLANK(T99)),"",INDEX(body!$A:$C,U99+1,2))</f>
        <v/>
      </c>
      <c r="W99" s="157" t="str">
        <f ca="1">IF(ISNA(MATCH($A99,'4k - Výsledková listina'!$C:$C,0)),"",INDEX('4k - Výsledková listina'!$B:$T,MATCH($A99,'4k - Výsledková listina'!$C:$C,0),6))</f>
        <v/>
      </c>
      <c r="X99" s="157" t="str">
        <f ca="1">IF(ISNA(MATCH($A99,'4k - Výsledková listina'!$C:$C,0)),"",INDEX('4k - Výsledková listina'!$B:$T,MATCH($A99,'4k - Výsledková listina'!$C:$C,0),7))</f>
        <v/>
      </c>
      <c r="Y99" s="157" t="str">
        <f ca="1">IF(OR(W99="",ISBLANK(W99)),"",INDEX(body!$A:$C,X99+1,2))</f>
        <v/>
      </c>
      <c r="Z99" s="157" t="str">
        <f ca="1">IF(ISNA(MATCH($A99,'4k - Výsledková listina'!$L:$L,0)),"",INDEX('4k - Výsledková listina'!$B:$T,MATCH($A99,'4k - Výsledková listina'!$L:$L,0),15))</f>
        <v/>
      </c>
      <c r="AA99" s="157" t="str">
        <f ca="1">IF(ISNA(MATCH($A99,'4k - Výsledková listina'!$L:$L,0)),"",INDEX('4k - Výsledková listina'!$B:$T,MATCH($A99,'4k - Výsledková listina'!$L:$L,0),16))</f>
        <v/>
      </c>
      <c r="AB99" s="157" t="str">
        <f ca="1">IF(OR(Z99="",ISBLANK(Z99)),"",INDEX(body!$A:$C,AA99+1,2))</f>
        <v/>
      </c>
      <c r="AC99" s="157">
        <f t="shared" ca="1" si="12"/>
        <v>0</v>
      </c>
      <c r="AD99" s="157">
        <f t="shared" ca="1" si="13"/>
        <v>0</v>
      </c>
      <c r="AE99" s="157">
        <f t="shared" ca="1" si="14"/>
        <v>0</v>
      </c>
      <c r="AF99" s="157">
        <f t="shared" ca="1" si="15"/>
        <v>0</v>
      </c>
      <c r="AG99" s="159">
        <f t="shared" si="16"/>
        <v>96</v>
      </c>
      <c r="AH99" s="152">
        <f t="shared" si="17"/>
        <v>1</v>
      </c>
    </row>
    <row r="100" spans="1:34" ht="25.5" customHeight="1" x14ac:dyDescent="0.2">
      <c r="A100" s="161">
        <f>IF(Soupisky!H99&lt;&gt;"", Soupisky!H99, "")</f>
        <v>35</v>
      </c>
      <c r="B100" s="162" t="str">
        <f>IF(Soupisky!I99&lt;&gt;"", Soupisky!I99, "")</f>
        <v>Žák Miloslav st.</v>
      </c>
      <c r="C100" s="155" t="str">
        <f>IF(Soupisky!J99&lt;&gt;"", Soupisky!J99, "")</f>
        <v>M</v>
      </c>
      <c r="D100" s="163" t="str">
        <f>IF(AND(A100&lt;&gt;"", Soupisky!E99 &lt;&gt; ""), Soupisky!E99, "")</f>
        <v>MO ČRS Jindřichův Hradec „A“</v>
      </c>
      <c r="E100" s="157" t="str">
        <f>IF(ISNA(MATCH($A100,'1k - Výsledková listina'!$C:$C,0)),"",INDEX('1k - Výsledková listina'!$B:$T,MATCH($A100,'1k - Výsledková listina'!$C:$C,0),6))</f>
        <v/>
      </c>
      <c r="F100" s="157" t="str">
        <f>IF(ISNA(MATCH($A100,'1k - Výsledková listina'!$C:$C,0)),"",INDEX('1k - Výsledková listina'!$B:$T,MATCH($A100,'1k - Výsledková listina'!$C:$C,0),7))</f>
        <v/>
      </c>
      <c r="G100" s="157" t="str">
        <f>IF(OR(E100="",ISBLANK(E100)),"",INDEX(body!$A:$C,F100+1,2))</f>
        <v/>
      </c>
      <c r="H100" s="157" t="str">
        <f>IF(ISNA(MATCH($A100,'1k - Výsledková listina'!$L:$L,0)),"",INDEX('1k - Výsledková listina'!$B:$T,MATCH($A100,'1k - Výsledková listina'!$L:$L,0),15))</f>
        <v/>
      </c>
      <c r="I100" s="157" t="str">
        <f>IF(ISNA(MATCH($A100,'1k - Výsledková listina'!$L:$L,0)),"",INDEX('1k - Výsledková listina'!$B:$T,MATCH($A100,'1k - Výsledková listina'!$L:$L,0),16))</f>
        <v/>
      </c>
      <c r="J100" s="157" t="str">
        <f>IF(OR(H100="",ISBLANK(H100)),"",INDEX(body!$A:$C,I100+1,2))</f>
        <v/>
      </c>
      <c r="K100" s="157" t="str">
        <f>IF(ISNA(MATCH($A100,'2k - Výsledková listina'!$C:$C,0)),"",INDEX('2k - Výsledková listina'!$B:$T,MATCH($A100,'2k - Výsledková listina'!$C:$C,0),6))</f>
        <v/>
      </c>
      <c r="L100" s="157" t="str">
        <f>IF(ISNA(MATCH($A100,'2k - Výsledková listina'!$C:$C,0)),"",INDEX('2k - Výsledková listina'!$B:$T,MATCH($A100,'2k - Výsledková listina'!$C:$C,0),7))</f>
        <v/>
      </c>
      <c r="M100" s="157" t="str">
        <f>IF(OR(K100="",ISBLANK(K100)),"",INDEX(body!$A:$C,L100+1,2))</f>
        <v/>
      </c>
      <c r="N100" s="157" t="str">
        <f>IF(ISNA(MATCH($A100,'2k - Výsledková listina'!$L:$L,0)),"",INDEX('2k - Výsledková listina'!$B:$T,MATCH($A100,'2k - Výsledková listina'!$L:$L,0),15))</f>
        <v/>
      </c>
      <c r="O100" s="157" t="str">
        <f>IF(ISNA(MATCH($A100,'2k - Výsledková listina'!$L:$L,0)),"",INDEX('2k - Výsledková listina'!$B:$T,MATCH($A100,'2k - Výsledková listina'!$L:$L,0),16))</f>
        <v/>
      </c>
      <c r="P100" s="157" t="str">
        <f>IF(OR(N100="",ISBLANK(N100)),"",INDEX(body!$A:$C,O100+1,2))</f>
        <v/>
      </c>
      <c r="Q100" s="157" t="str">
        <f>IF(ISNA(MATCH($A100,'3k - Výsledková listina'!$C:$C,0)),"",INDEX('3k - Výsledková listina'!$B:$T,MATCH($A100,'3k - Výsledková listina'!$C:$C,0),6))</f>
        <v/>
      </c>
      <c r="R100" s="157" t="str">
        <f>IF(ISNA(MATCH($A100,'3k - Výsledková listina'!$C:$C,0)),"",INDEX('3k - Výsledková listina'!$B:$T,MATCH($A100,'3k - Výsledková listina'!$C:$C,0),7))</f>
        <v/>
      </c>
      <c r="S100" s="157" t="str">
        <f>IF(OR(Q100="",ISBLANK(Q100)),"",INDEX(body!$A:$C,R100+1,2))</f>
        <v/>
      </c>
      <c r="T100" s="157" t="str">
        <f>IF(ISNA(MATCH($A100,'3k - Výsledková listina'!$L:$L,0)),"",INDEX('3k - Výsledková listina'!$B:$T,MATCH($A100,'3k - Výsledková listina'!$L:$L,0),15))</f>
        <v/>
      </c>
      <c r="U100" s="157" t="str">
        <f>IF(ISNA(MATCH($A100,'3k - Výsledková listina'!$L:$L,0)),"",INDEX('3k - Výsledková listina'!$B:$T,MATCH($A100,'3k - Výsledková listina'!$L:$L,0),16))</f>
        <v/>
      </c>
      <c r="V100" s="157" t="str">
        <f>IF(OR(T100="",ISBLANK(T100)),"",INDEX(body!$A:$C,U100+1,2))</f>
        <v/>
      </c>
      <c r="W100" s="157" t="str">
        <f ca="1">IF(ISNA(MATCH($A100,'4k - Výsledková listina'!$C:$C,0)),"",INDEX('4k - Výsledková listina'!$B:$T,MATCH($A100,'4k - Výsledková listina'!$C:$C,0),6))</f>
        <v/>
      </c>
      <c r="X100" s="157" t="str">
        <f ca="1">IF(ISNA(MATCH($A100,'4k - Výsledková listina'!$C:$C,0)),"",INDEX('4k - Výsledková listina'!$B:$T,MATCH($A100,'4k - Výsledková listina'!$C:$C,0),7))</f>
        <v/>
      </c>
      <c r="Y100" s="157" t="str">
        <f ca="1">IF(OR(W100="",ISBLANK(W100)),"",INDEX(body!$A:$C,X100+1,2))</f>
        <v/>
      </c>
      <c r="Z100" s="157" t="str">
        <f ca="1">IF(ISNA(MATCH($A100,'4k - Výsledková listina'!$L:$L,0)),"",INDEX('4k - Výsledková listina'!$B:$T,MATCH($A100,'4k - Výsledková listina'!$L:$L,0),15))</f>
        <v/>
      </c>
      <c r="AA100" s="157" t="str">
        <f ca="1">IF(ISNA(MATCH($A100,'4k - Výsledková listina'!$L:$L,0)),"",INDEX('4k - Výsledková listina'!$B:$T,MATCH($A100,'4k - Výsledková listina'!$L:$L,0),16))</f>
        <v/>
      </c>
      <c r="AB100" s="157" t="str">
        <f ca="1">IF(OR(Z100="",ISBLANK(Z100)),"",INDEX(body!$A:$C,AA100+1,2))</f>
        <v/>
      </c>
      <c r="AC100" s="157">
        <f t="shared" ref="AC100:AC131" ca="1" si="18">SUM(IF(ISNUMBER(E100), E100, 0),IF(ISNUMBER(H100), H100, 0), IF(ISNUMBER(K100), K100, 0),IF(ISNUMBER(N100), N100, 0),IF(ISNUMBER(Q100), Q100, 0), IF(ISNUMBER(T100), T100, 0), IF(ISNUMBER(W100), W100, 0), IF(ISNUMBER(Z100), Z100, 0))</f>
        <v>0</v>
      </c>
      <c r="AD100" s="157">
        <f t="shared" ref="AD100:AD131" ca="1" si="19">SUM(IF(ISNUMBER(F100), F100, 0),IF(ISNUMBER(I100), I100, 0), IF(ISNUMBER(L100), L100, 0),IF(ISNUMBER(O100), O100, 0),IF(ISNUMBER(R100), R100, 0), IF(ISNUMBER(U100), U100, 0), IF(ISNUMBER(X100), X100, 0), IF(ISNUMBER(AA100), AA100, 0))</f>
        <v>0</v>
      </c>
      <c r="AE100" s="157">
        <f t="shared" ref="AE100:AE131" ca="1" si="20">SUM(IF(ISNUMBER(G100), G100, 0),IF(ISNUMBER(J100), J100, 0), IF(ISNUMBER(M100), M100, 0),IF(ISNUMBER(P100), P100, 0),IF(ISNUMBER(S100), S100, 0), IF(ISNUMBER(V100), V100, 0), IF(ISNUMBER(Y100), Y100, 0), IF(ISNUMBER(AB100), AB100, 0))</f>
        <v>0</v>
      </c>
      <c r="AF100" s="157">
        <f t="shared" ref="AF100:AF131" ca="1" si="21">COUNT(F100,I100,L100,O100,R100,U100,X100,AA100)</f>
        <v>0</v>
      </c>
      <c r="AG100" s="159">
        <f t="shared" ref="AG100:AG131" si="22">IF(ISTEXT(AG99),1,AG99+1)</f>
        <v>97</v>
      </c>
      <c r="AH100" s="152">
        <f t="shared" ref="AH100:AH131" si="23">IF(AND(A100&lt;&gt;"",A100&lt;&gt;0), 1, 0)</f>
        <v>1</v>
      </c>
    </row>
    <row r="101" spans="1:34" ht="25.5" customHeight="1" x14ac:dyDescent="0.2">
      <c r="A101" s="161">
        <f>IF(Soupisky!H100&lt;&gt;"", Soupisky!H100, "")</f>
        <v>3954</v>
      </c>
      <c r="B101" s="162" t="str">
        <f>IF(Soupisky!I100&lt;&gt;"", Soupisky!I100, "")</f>
        <v>Kejst Martin</v>
      </c>
      <c r="C101" s="155" t="str">
        <f>IF(Soupisky!J100&lt;&gt;"", Soupisky!J100, "")</f>
        <v>M</v>
      </c>
      <c r="D101" s="163" t="str">
        <f>IF(AND(A101&lt;&gt;"", Soupisky!E100 &lt;&gt; ""), Soupisky!E100, "")</f>
        <v>MO ČRS Jindřichův Hradec „A“</v>
      </c>
      <c r="E101" s="157" t="str">
        <f>IF(ISNA(MATCH($A101,'1k - Výsledková listina'!$C:$C,0)),"",INDEX('1k - Výsledková listina'!$B:$T,MATCH($A101,'1k - Výsledková listina'!$C:$C,0),6))</f>
        <v/>
      </c>
      <c r="F101" s="157" t="str">
        <f>IF(ISNA(MATCH($A101,'1k - Výsledková listina'!$C:$C,0)),"",INDEX('1k - Výsledková listina'!$B:$T,MATCH($A101,'1k - Výsledková listina'!$C:$C,0),7))</f>
        <v/>
      </c>
      <c r="G101" s="157" t="str">
        <f>IF(OR(E101="",ISBLANK(E101)),"",INDEX(body!$A:$C,F101+1,2))</f>
        <v/>
      </c>
      <c r="H101" s="157" t="str">
        <f>IF(ISNA(MATCH($A101,'1k - Výsledková listina'!$L:$L,0)),"",INDEX('1k - Výsledková listina'!$B:$T,MATCH($A101,'1k - Výsledková listina'!$L:$L,0),15))</f>
        <v/>
      </c>
      <c r="I101" s="157" t="str">
        <f>IF(ISNA(MATCH($A101,'1k - Výsledková listina'!$L:$L,0)),"",INDEX('1k - Výsledková listina'!$B:$T,MATCH($A101,'1k - Výsledková listina'!$L:$L,0),16))</f>
        <v/>
      </c>
      <c r="J101" s="157" t="str">
        <f>IF(OR(H101="",ISBLANK(H101)),"",INDEX(body!$A:$C,I101+1,2))</f>
        <v/>
      </c>
      <c r="K101" s="157" t="str">
        <f>IF(ISNA(MATCH($A101,'2k - Výsledková listina'!$C:$C,0)),"",INDEX('2k - Výsledková listina'!$B:$T,MATCH($A101,'2k - Výsledková listina'!$C:$C,0),6))</f>
        <v/>
      </c>
      <c r="L101" s="157" t="str">
        <f>IF(ISNA(MATCH($A101,'2k - Výsledková listina'!$C:$C,0)),"",INDEX('2k - Výsledková listina'!$B:$T,MATCH($A101,'2k - Výsledková listina'!$C:$C,0),7))</f>
        <v/>
      </c>
      <c r="M101" s="157" t="str">
        <f>IF(OR(K101="",ISBLANK(K101)),"",INDEX(body!$A:$C,L101+1,2))</f>
        <v/>
      </c>
      <c r="N101" s="157" t="str">
        <f>IF(ISNA(MATCH($A101,'2k - Výsledková listina'!$L:$L,0)),"",INDEX('2k - Výsledková listina'!$B:$T,MATCH($A101,'2k - Výsledková listina'!$L:$L,0),15))</f>
        <v/>
      </c>
      <c r="O101" s="157" t="str">
        <f>IF(ISNA(MATCH($A101,'2k - Výsledková listina'!$L:$L,0)),"",INDEX('2k - Výsledková listina'!$B:$T,MATCH($A101,'2k - Výsledková listina'!$L:$L,0),16))</f>
        <v/>
      </c>
      <c r="P101" s="157" t="str">
        <f>IF(OR(N101="",ISBLANK(N101)),"",INDEX(body!$A:$C,O101+1,2))</f>
        <v/>
      </c>
      <c r="Q101" s="157" t="str">
        <f>IF(ISNA(MATCH($A101,'3k - Výsledková listina'!$C:$C,0)),"",INDEX('3k - Výsledková listina'!$B:$T,MATCH($A101,'3k - Výsledková listina'!$C:$C,0),6))</f>
        <v/>
      </c>
      <c r="R101" s="157" t="str">
        <f>IF(ISNA(MATCH($A101,'3k - Výsledková listina'!$C:$C,0)),"",INDEX('3k - Výsledková listina'!$B:$T,MATCH($A101,'3k - Výsledková listina'!$C:$C,0),7))</f>
        <v/>
      </c>
      <c r="S101" s="157" t="str">
        <f>IF(OR(Q101="",ISBLANK(Q101)),"",INDEX(body!$A:$C,R101+1,2))</f>
        <v/>
      </c>
      <c r="T101" s="157" t="str">
        <f>IF(ISNA(MATCH($A101,'3k - Výsledková listina'!$L:$L,0)),"",INDEX('3k - Výsledková listina'!$B:$T,MATCH($A101,'3k - Výsledková listina'!$L:$L,0),15))</f>
        <v/>
      </c>
      <c r="U101" s="157" t="str">
        <f>IF(ISNA(MATCH($A101,'3k - Výsledková listina'!$L:$L,0)),"",INDEX('3k - Výsledková listina'!$B:$T,MATCH($A101,'3k - Výsledková listina'!$L:$L,0),16))</f>
        <v/>
      </c>
      <c r="V101" s="157" t="str">
        <f>IF(OR(T101="",ISBLANK(T101)),"",INDEX(body!$A:$C,U101+1,2))</f>
        <v/>
      </c>
      <c r="W101" s="157" t="str">
        <f ca="1">IF(ISNA(MATCH($A101,'4k - Výsledková listina'!$C:$C,0)),"",INDEX('4k - Výsledková listina'!$B:$T,MATCH($A101,'4k - Výsledková listina'!$C:$C,0),6))</f>
        <v/>
      </c>
      <c r="X101" s="157" t="str">
        <f ca="1">IF(ISNA(MATCH($A101,'4k - Výsledková listina'!$C:$C,0)),"",INDEX('4k - Výsledková listina'!$B:$T,MATCH($A101,'4k - Výsledková listina'!$C:$C,0),7))</f>
        <v/>
      </c>
      <c r="Y101" s="157" t="str">
        <f ca="1">IF(OR(W101="",ISBLANK(W101)),"",INDEX(body!$A:$C,X101+1,2))</f>
        <v/>
      </c>
      <c r="Z101" s="157" t="str">
        <f ca="1">IF(ISNA(MATCH($A101,'4k - Výsledková listina'!$L:$L,0)),"",INDEX('4k - Výsledková listina'!$B:$T,MATCH($A101,'4k - Výsledková listina'!$L:$L,0),15))</f>
        <v/>
      </c>
      <c r="AA101" s="157" t="str">
        <f ca="1">IF(ISNA(MATCH($A101,'4k - Výsledková listina'!$L:$L,0)),"",INDEX('4k - Výsledková listina'!$B:$T,MATCH($A101,'4k - Výsledková listina'!$L:$L,0),16))</f>
        <v/>
      </c>
      <c r="AB101" s="157" t="str">
        <f ca="1">IF(OR(Z101="",ISBLANK(Z101)),"",INDEX(body!$A:$C,AA101+1,2))</f>
        <v/>
      </c>
      <c r="AC101" s="157">
        <f t="shared" ca="1" si="18"/>
        <v>0</v>
      </c>
      <c r="AD101" s="157">
        <f t="shared" ca="1" si="19"/>
        <v>0</v>
      </c>
      <c r="AE101" s="157">
        <f t="shared" ca="1" si="20"/>
        <v>0</v>
      </c>
      <c r="AF101" s="157">
        <f t="shared" ca="1" si="21"/>
        <v>0</v>
      </c>
      <c r="AG101" s="159">
        <f t="shared" si="22"/>
        <v>98</v>
      </c>
      <c r="AH101" s="152">
        <f t="shared" si="23"/>
        <v>1</v>
      </c>
    </row>
    <row r="102" spans="1:34" ht="25.5" customHeight="1" x14ac:dyDescent="0.2">
      <c r="A102" s="161">
        <f>IF(Soupisky!H101&lt;&gt;"", Soupisky!H101, "")</f>
        <v>10</v>
      </c>
      <c r="B102" s="162" t="str">
        <f>IF(Soupisky!I101&lt;&gt;"", Soupisky!I101, "")</f>
        <v>Adamec Václav DiS</v>
      </c>
      <c r="C102" s="155" t="str">
        <f>IF(Soupisky!J101&lt;&gt;"", Soupisky!J101, "")</f>
        <v>M</v>
      </c>
      <c r="D102" s="163" t="str">
        <f>IF(AND(A102&lt;&gt;"", Soupisky!E101 &lt;&gt; ""), Soupisky!E101, "")</f>
        <v>MO ČRS Jindřichův Hradec „A“</v>
      </c>
      <c r="E102" s="157" t="str">
        <f>IF(ISNA(MATCH($A102,'1k - Výsledková listina'!$C:$C,0)),"",INDEX('1k - Výsledková listina'!$B:$T,MATCH($A102,'1k - Výsledková listina'!$C:$C,0),6))</f>
        <v/>
      </c>
      <c r="F102" s="157" t="str">
        <f>IF(ISNA(MATCH($A102,'1k - Výsledková listina'!$C:$C,0)),"",INDEX('1k - Výsledková listina'!$B:$T,MATCH($A102,'1k - Výsledková listina'!$C:$C,0),7))</f>
        <v/>
      </c>
      <c r="G102" s="157" t="str">
        <f>IF(OR(E102="",ISBLANK(E102)),"",INDEX(body!$A:$C,F102+1,2))</f>
        <v/>
      </c>
      <c r="H102" s="157" t="str">
        <f>IF(ISNA(MATCH($A102,'1k - Výsledková listina'!$L:$L,0)),"",INDEX('1k - Výsledková listina'!$B:$T,MATCH($A102,'1k - Výsledková listina'!$L:$L,0),15))</f>
        <v/>
      </c>
      <c r="I102" s="157" t="str">
        <f>IF(ISNA(MATCH($A102,'1k - Výsledková listina'!$L:$L,0)),"",INDEX('1k - Výsledková listina'!$B:$T,MATCH($A102,'1k - Výsledková listina'!$L:$L,0),16))</f>
        <v/>
      </c>
      <c r="J102" s="157" t="str">
        <f>IF(OR(H102="",ISBLANK(H102)),"",INDEX(body!$A:$C,I102+1,2))</f>
        <v/>
      </c>
      <c r="K102" s="157" t="str">
        <f>IF(ISNA(MATCH($A102,'2k - Výsledková listina'!$C:$C,0)),"",INDEX('2k - Výsledková listina'!$B:$T,MATCH($A102,'2k - Výsledková listina'!$C:$C,0),6))</f>
        <v/>
      </c>
      <c r="L102" s="157" t="str">
        <f>IF(ISNA(MATCH($A102,'2k - Výsledková listina'!$C:$C,0)),"",INDEX('2k - Výsledková listina'!$B:$T,MATCH($A102,'2k - Výsledková listina'!$C:$C,0),7))</f>
        <v/>
      </c>
      <c r="M102" s="157" t="str">
        <f>IF(OR(K102="",ISBLANK(K102)),"",INDEX(body!$A:$C,L102+1,2))</f>
        <v/>
      </c>
      <c r="N102" s="157" t="str">
        <f>IF(ISNA(MATCH($A102,'2k - Výsledková listina'!$L:$L,0)),"",INDEX('2k - Výsledková listina'!$B:$T,MATCH($A102,'2k - Výsledková listina'!$L:$L,0),15))</f>
        <v/>
      </c>
      <c r="O102" s="157" t="str">
        <f>IF(ISNA(MATCH($A102,'2k - Výsledková listina'!$L:$L,0)),"",INDEX('2k - Výsledková listina'!$B:$T,MATCH($A102,'2k - Výsledková listina'!$L:$L,0),16))</f>
        <v/>
      </c>
      <c r="P102" s="157" t="str">
        <f>IF(OR(N102="",ISBLANK(N102)),"",INDEX(body!$A:$C,O102+1,2))</f>
        <v/>
      </c>
      <c r="Q102" s="157" t="str">
        <f>IF(ISNA(MATCH($A102,'3k - Výsledková listina'!$C:$C,0)),"",INDEX('3k - Výsledková listina'!$B:$T,MATCH($A102,'3k - Výsledková listina'!$C:$C,0),6))</f>
        <v/>
      </c>
      <c r="R102" s="157" t="str">
        <f>IF(ISNA(MATCH($A102,'3k - Výsledková listina'!$C:$C,0)),"",INDEX('3k - Výsledková listina'!$B:$T,MATCH($A102,'3k - Výsledková listina'!$C:$C,0),7))</f>
        <v/>
      </c>
      <c r="S102" s="157" t="str">
        <f>IF(OR(Q102="",ISBLANK(Q102)),"",INDEX(body!$A:$C,R102+1,2))</f>
        <v/>
      </c>
      <c r="T102" s="157" t="str">
        <f>IF(ISNA(MATCH($A102,'3k - Výsledková listina'!$L:$L,0)),"",INDEX('3k - Výsledková listina'!$B:$T,MATCH($A102,'3k - Výsledková listina'!$L:$L,0),15))</f>
        <v/>
      </c>
      <c r="U102" s="157" t="str">
        <f>IF(ISNA(MATCH($A102,'3k - Výsledková listina'!$L:$L,0)),"",INDEX('3k - Výsledková listina'!$B:$T,MATCH($A102,'3k - Výsledková listina'!$L:$L,0),16))</f>
        <v/>
      </c>
      <c r="V102" s="157" t="str">
        <f>IF(OR(T102="",ISBLANK(T102)),"",INDEX(body!$A:$C,U102+1,2))</f>
        <v/>
      </c>
      <c r="W102" s="157" t="str">
        <f ca="1">IF(ISNA(MATCH($A102,'4k - Výsledková listina'!$C:$C,0)),"",INDEX('4k - Výsledková listina'!$B:$T,MATCH($A102,'4k - Výsledková listina'!$C:$C,0),6))</f>
        <v/>
      </c>
      <c r="X102" s="157" t="str">
        <f ca="1">IF(ISNA(MATCH($A102,'4k - Výsledková listina'!$C:$C,0)),"",INDEX('4k - Výsledková listina'!$B:$T,MATCH($A102,'4k - Výsledková listina'!$C:$C,0),7))</f>
        <v/>
      </c>
      <c r="Y102" s="157" t="str">
        <f ca="1">IF(OR(W102="",ISBLANK(W102)),"",INDEX(body!$A:$C,X102+1,2))</f>
        <v/>
      </c>
      <c r="Z102" s="157" t="str">
        <f ca="1">IF(ISNA(MATCH($A102,'4k - Výsledková listina'!$L:$L,0)),"",INDEX('4k - Výsledková listina'!$B:$T,MATCH($A102,'4k - Výsledková listina'!$L:$L,0),15))</f>
        <v/>
      </c>
      <c r="AA102" s="157" t="str">
        <f ca="1">IF(ISNA(MATCH($A102,'4k - Výsledková listina'!$L:$L,0)),"",INDEX('4k - Výsledková listina'!$B:$T,MATCH($A102,'4k - Výsledková listina'!$L:$L,0),16))</f>
        <v/>
      </c>
      <c r="AB102" s="157" t="str">
        <f ca="1">IF(OR(Z102="",ISBLANK(Z102)),"",INDEX(body!$A:$C,AA102+1,2))</f>
        <v/>
      </c>
      <c r="AC102" s="157">
        <f t="shared" ca="1" si="18"/>
        <v>0</v>
      </c>
      <c r="AD102" s="157">
        <f t="shared" ca="1" si="19"/>
        <v>0</v>
      </c>
      <c r="AE102" s="157">
        <f t="shared" ca="1" si="20"/>
        <v>0</v>
      </c>
      <c r="AF102" s="157">
        <f t="shared" ca="1" si="21"/>
        <v>0</v>
      </c>
      <c r="AG102" s="159">
        <f t="shared" si="22"/>
        <v>99</v>
      </c>
      <c r="AH102" s="152">
        <f t="shared" si="23"/>
        <v>1</v>
      </c>
    </row>
    <row r="103" spans="1:34" ht="25.5" customHeight="1" x14ac:dyDescent="0.2">
      <c r="A103" s="161">
        <f>IF(Soupisky!H102&lt;&gt;"", Soupisky!H102, "")</f>
        <v>37</v>
      </c>
      <c r="B103" s="162" t="str">
        <f>IF(Soupisky!I102&lt;&gt;"", Soupisky!I102, "")</f>
        <v>Kovařík Jaroslav ml.</v>
      </c>
      <c r="C103" s="155" t="str">
        <f>IF(Soupisky!J102&lt;&gt;"", Soupisky!J102, "")</f>
        <v>M</v>
      </c>
      <c r="D103" s="163" t="str">
        <f>IF(AND(A103&lt;&gt;"", Soupisky!E102 &lt;&gt; ""), Soupisky!E102, "")</f>
        <v>MO ČRS Jindřichův Hradec „A“</v>
      </c>
      <c r="E103" s="157" t="str">
        <f>IF(ISNA(MATCH($A103,'1k - Výsledková listina'!$C:$C,0)),"",INDEX('1k - Výsledková listina'!$B:$T,MATCH($A103,'1k - Výsledková listina'!$C:$C,0),6))</f>
        <v/>
      </c>
      <c r="F103" s="157" t="str">
        <f>IF(ISNA(MATCH($A103,'1k - Výsledková listina'!$C:$C,0)),"",INDEX('1k - Výsledková listina'!$B:$T,MATCH($A103,'1k - Výsledková listina'!$C:$C,0),7))</f>
        <v/>
      </c>
      <c r="G103" s="157" t="str">
        <f>IF(OR(E103="",ISBLANK(E103)),"",INDEX(body!$A:$C,F103+1,2))</f>
        <v/>
      </c>
      <c r="H103" s="157" t="str">
        <f>IF(ISNA(MATCH($A103,'1k - Výsledková listina'!$L:$L,0)),"",INDEX('1k - Výsledková listina'!$B:$T,MATCH($A103,'1k - Výsledková listina'!$L:$L,0),15))</f>
        <v/>
      </c>
      <c r="I103" s="157" t="str">
        <f>IF(ISNA(MATCH($A103,'1k - Výsledková listina'!$L:$L,0)),"",INDEX('1k - Výsledková listina'!$B:$T,MATCH($A103,'1k - Výsledková listina'!$L:$L,0),16))</f>
        <v/>
      </c>
      <c r="J103" s="157" t="str">
        <f>IF(OR(H103="",ISBLANK(H103)),"",INDEX(body!$A:$C,I103+1,2))</f>
        <v/>
      </c>
      <c r="K103" s="157" t="str">
        <f>IF(ISNA(MATCH($A103,'2k - Výsledková listina'!$C:$C,0)),"",INDEX('2k - Výsledková listina'!$B:$T,MATCH($A103,'2k - Výsledková listina'!$C:$C,0),6))</f>
        <v/>
      </c>
      <c r="L103" s="157" t="str">
        <f>IF(ISNA(MATCH($A103,'2k - Výsledková listina'!$C:$C,0)),"",INDEX('2k - Výsledková listina'!$B:$T,MATCH($A103,'2k - Výsledková listina'!$C:$C,0),7))</f>
        <v/>
      </c>
      <c r="M103" s="157" t="str">
        <f>IF(OR(K103="",ISBLANK(K103)),"",INDEX(body!$A:$C,L103+1,2))</f>
        <v/>
      </c>
      <c r="N103" s="157" t="str">
        <f>IF(ISNA(MATCH($A103,'2k - Výsledková listina'!$L:$L,0)),"",INDEX('2k - Výsledková listina'!$B:$T,MATCH($A103,'2k - Výsledková listina'!$L:$L,0),15))</f>
        <v/>
      </c>
      <c r="O103" s="157" t="str">
        <f>IF(ISNA(MATCH($A103,'2k - Výsledková listina'!$L:$L,0)),"",INDEX('2k - Výsledková listina'!$B:$T,MATCH($A103,'2k - Výsledková listina'!$L:$L,0),16))</f>
        <v/>
      </c>
      <c r="P103" s="157" t="str">
        <f>IF(OR(N103="",ISBLANK(N103)),"",INDEX(body!$A:$C,O103+1,2))</f>
        <v/>
      </c>
      <c r="Q103" s="157" t="str">
        <f>IF(ISNA(MATCH($A103,'3k - Výsledková listina'!$C:$C,0)),"",INDEX('3k - Výsledková listina'!$B:$T,MATCH($A103,'3k - Výsledková listina'!$C:$C,0),6))</f>
        <v/>
      </c>
      <c r="R103" s="157" t="str">
        <f>IF(ISNA(MATCH($A103,'3k - Výsledková listina'!$C:$C,0)),"",INDEX('3k - Výsledková listina'!$B:$T,MATCH($A103,'3k - Výsledková listina'!$C:$C,0),7))</f>
        <v/>
      </c>
      <c r="S103" s="157" t="str">
        <f>IF(OR(Q103="",ISBLANK(Q103)),"",INDEX(body!$A:$C,R103+1,2))</f>
        <v/>
      </c>
      <c r="T103" s="157" t="str">
        <f>IF(ISNA(MATCH($A103,'3k - Výsledková listina'!$L:$L,0)),"",INDEX('3k - Výsledková listina'!$B:$T,MATCH($A103,'3k - Výsledková listina'!$L:$L,0),15))</f>
        <v/>
      </c>
      <c r="U103" s="157" t="str">
        <f>IF(ISNA(MATCH($A103,'3k - Výsledková listina'!$L:$L,0)),"",INDEX('3k - Výsledková listina'!$B:$T,MATCH($A103,'3k - Výsledková listina'!$L:$L,0),16))</f>
        <v/>
      </c>
      <c r="V103" s="157" t="str">
        <f>IF(OR(T103="",ISBLANK(T103)),"",INDEX(body!$A:$C,U103+1,2))</f>
        <v/>
      </c>
      <c r="W103" s="157" t="str">
        <f ca="1">IF(ISNA(MATCH($A103,'4k - Výsledková listina'!$C:$C,0)),"",INDEX('4k - Výsledková listina'!$B:$T,MATCH($A103,'4k - Výsledková listina'!$C:$C,0),6))</f>
        <v/>
      </c>
      <c r="X103" s="157" t="str">
        <f ca="1">IF(ISNA(MATCH($A103,'4k - Výsledková listina'!$C:$C,0)),"",INDEX('4k - Výsledková listina'!$B:$T,MATCH($A103,'4k - Výsledková listina'!$C:$C,0),7))</f>
        <v/>
      </c>
      <c r="Y103" s="157" t="str">
        <f ca="1">IF(OR(W103="",ISBLANK(W103)),"",INDEX(body!$A:$C,X103+1,2))</f>
        <v/>
      </c>
      <c r="Z103" s="157" t="str">
        <f ca="1">IF(ISNA(MATCH($A103,'4k - Výsledková listina'!$L:$L,0)),"",INDEX('4k - Výsledková listina'!$B:$T,MATCH($A103,'4k - Výsledková listina'!$L:$L,0),15))</f>
        <v/>
      </c>
      <c r="AA103" s="157" t="str">
        <f ca="1">IF(ISNA(MATCH($A103,'4k - Výsledková listina'!$L:$L,0)),"",INDEX('4k - Výsledková listina'!$B:$T,MATCH($A103,'4k - Výsledková listina'!$L:$L,0),16))</f>
        <v/>
      </c>
      <c r="AB103" s="157" t="str">
        <f ca="1">IF(OR(Z103="",ISBLANK(Z103)),"",INDEX(body!$A:$C,AA103+1,2))</f>
        <v/>
      </c>
      <c r="AC103" s="157">
        <f t="shared" ca="1" si="18"/>
        <v>0</v>
      </c>
      <c r="AD103" s="157">
        <f t="shared" ca="1" si="19"/>
        <v>0</v>
      </c>
      <c r="AE103" s="157">
        <f t="shared" ca="1" si="20"/>
        <v>0</v>
      </c>
      <c r="AF103" s="157">
        <f t="shared" ca="1" si="21"/>
        <v>0</v>
      </c>
      <c r="AG103" s="159">
        <f t="shared" si="22"/>
        <v>100</v>
      </c>
      <c r="AH103" s="152">
        <f t="shared" si="23"/>
        <v>1</v>
      </c>
    </row>
    <row r="104" spans="1:34" ht="25.5" customHeight="1" x14ac:dyDescent="0.2">
      <c r="A104" s="161">
        <f>IF(Soupisky!H103&lt;&gt;"", Soupisky!H103, "")</f>
        <v>39</v>
      </c>
      <c r="B104" s="162" t="str">
        <f>IF(Soupisky!I103&lt;&gt;"", Soupisky!I103, "")</f>
        <v>Pekař Jaroslav</v>
      </c>
      <c r="C104" s="155" t="str">
        <f>IF(Soupisky!J103&lt;&gt;"", Soupisky!J103, "")</f>
        <v>M</v>
      </c>
      <c r="D104" s="163" t="str">
        <f>IF(AND(A104&lt;&gt;"", Soupisky!E103 &lt;&gt; ""), Soupisky!E103, "")</f>
        <v>MO ČRS Jindřichův Hradec „A“</v>
      </c>
      <c r="E104" s="157" t="str">
        <f>IF(ISNA(MATCH($A104,'1k - Výsledková listina'!$C:$C,0)),"",INDEX('1k - Výsledková listina'!$B:$T,MATCH($A104,'1k - Výsledková listina'!$C:$C,0),6))</f>
        <v/>
      </c>
      <c r="F104" s="157" t="str">
        <f>IF(ISNA(MATCH($A104,'1k - Výsledková listina'!$C:$C,0)),"",INDEX('1k - Výsledková listina'!$B:$T,MATCH($A104,'1k - Výsledková listina'!$C:$C,0),7))</f>
        <v/>
      </c>
      <c r="G104" s="157" t="str">
        <f>IF(OR(E104="",ISBLANK(E104)),"",INDEX(body!$A:$C,F104+1,2))</f>
        <v/>
      </c>
      <c r="H104" s="157" t="str">
        <f>IF(ISNA(MATCH($A104,'1k - Výsledková listina'!$L:$L,0)),"",INDEX('1k - Výsledková listina'!$B:$T,MATCH($A104,'1k - Výsledková listina'!$L:$L,0),15))</f>
        <v/>
      </c>
      <c r="I104" s="157" t="str">
        <f>IF(ISNA(MATCH($A104,'1k - Výsledková listina'!$L:$L,0)),"",INDEX('1k - Výsledková listina'!$B:$T,MATCH($A104,'1k - Výsledková listina'!$L:$L,0),16))</f>
        <v/>
      </c>
      <c r="J104" s="157" t="str">
        <f>IF(OR(H104="",ISBLANK(H104)),"",INDEX(body!$A:$C,I104+1,2))</f>
        <v/>
      </c>
      <c r="K104" s="157" t="str">
        <f>IF(ISNA(MATCH($A104,'2k - Výsledková listina'!$C:$C,0)),"",INDEX('2k - Výsledková listina'!$B:$T,MATCH($A104,'2k - Výsledková listina'!$C:$C,0),6))</f>
        <v/>
      </c>
      <c r="L104" s="157" t="str">
        <f>IF(ISNA(MATCH($A104,'2k - Výsledková listina'!$C:$C,0)),"",INDEX('2k - Výsledková listina'!$B:$T,MATCH($A104,'2k - Výsledková listina'!$C:$C,0),7))</f>
        <v/>
      </c>
      <c r="M104" s="157" t="str">
        <f>IF(OR(K104="",ISBLANK(K104)),"",INDEX(body!$A:$C,L104+1,2))</f>
        <v/>
      </c>
      <c r="N104" s="157" t="str">
        <f>IF(ISNA(MATCH($A104,'2k - Výsledková listina'!$L:$L,0)),"",INDEX('2k - Výsledková listina'!$B:$T,MATCH($A104,'2k - Výsledková listina'!$L:$L,0),15))</f>
        <v/>
      </c>
      <c r="O104" s="157" t="str">
        <f>IF(ISNA(MATCH($A104,'2k - Výsledková listina'!$L:$L,0)),"",INDEX('2k - Výsledková listina'!$B:$T,MATCH($A104,'2k - Výsledková listina'!$L:$L,0),16))</f>
        <v/>
      </c>
      <c r="P104" s="157" t="str">
        <f>IF(OR(N104="",ISBLANK(N104)),"",INDEX(body!$A:$C,O104+1,2))</f>
        <v/>
      </c>
      <c r="Q104" s="157" t="str">
        <f>IF(ISNA(MATCH($A104,'3k - Výsledková listina'!$C:$C,0)),"",INDEX('3k - Výsledková listina'!$B:$T,MATCH($A104,'3k - Výsledková listina'!$C:$C,0),6))</f>
        <v/>
      </c>
      <c r="R104" s="157" t="str">
        <f>IF(ISNA(MATCH($A104,'3k - Výsledková listina'!$C:$C,0)),"",INDEX('3k - Výsledková listina'!$B:$T,MATCH($A104,'3k - Výsledková listina'!$C:$C,0),7))</f>
        <v/>
      </c>
      <c r="S104" s="157" t="str">
        <f>IF(OR(Q104="",ISBLANK(Q104)),"",INDEX(body!$A:$C,R104+1,2))</f>
        <v/>
      </c>
      <c r="T104" s="157" t="str">
        <f>IF(ISNA(MATCH($A104,'3k - Výsledková listina'!$L:$L,0)),"",INDEX('3k - Výsledková listina'!$B:$T,MATCH($A104,'3k - Výsledková listina'!$L:$L,0),15))</f>
        <v/>
      </c>
      <c r="U104" s="157" t="str">
        <f>IF(ISNA(MATCH($A104,'3k - Výsledková listina'!$L:$L,0)),"",INDEX('3k - Výsledková listina'!$B:$T,MATCH($A104,'3k - Výsledková listina'!$L:$L,0),16))</f>
        <v/>
      </c>
      <c r="V104" s="157" t="str">
        <f>IF(OR(T104="",ISBLANK(T104)),"",INDEX(body!$A:$C,U104+1,2))</f>
        <v/>
      </c>
      <c r="W104" s="157" t="str">
        <f ca="1">IF(ISNA(MATCH($A104,'4k - Výsledková listina'!$C:$C,0)),"",INDEX('4k - Výsledková listina'!$B:$T,MATCH($A104,'4k - Výsledková listina'!$C:$C,0),6))</f>
        <v/>
      </c>
      <c r="X104" s="157" t="str">
        <f ca="1">IF(ISNA(MATCH($A104,'4k - Výsledková listina'!$C:$C,0)),"",INDEX('4k - Výsledková listina'!$B:$T,MATCH($A104,'4k - Výsledková listina'!$C:$C,0),7))</f>
        <v/>
      </c>
      <c r="Y104" s="157" t="str">
        <f ca="1">IF(OR(W104="",ISBLANK(W104)),"",INDEX(body!$A:$C,X104+1,2))</f>
        <v/>
      </c>
      <c r="Z104" s="157" t="str">
        <f ca="1">IF(ISNA(MATCH($A104,'4k - Výsledková listina'!$L:$L,0)),"",INDEX('4k - Výsledková listina'!$B:$T,MATCH($A104,'4k - Výsledková listina'!$L:$L,0),15))</f>
        <v/>
      </c>
      <c r="AA104" s="157" t="str">
        <f ca="1">IF(ISNA(MATCH($A104,'4k - Výsledková listina'!$L:$L,0)),"",INDEX('4k - Výsledková listina'!$B:$T,MATCH($A104,'4k - Výsledková listina'!$L:$L,0),16))</f>
        <v/>
      </c>
      <c r="AB104" s="157" t="str">
        <f ca="1">IF(OR(Z104="",ISBLANK(Z104)),"",INDEX(body!$A:$C,AA104+1,2))</f>
        <v/>
      </c>
      <c r="AC104" s="157">
        <f t="shared" ca="1" si="18"/>
        <v>0</v>
      </c>
      <c r="AD104" s="157">
        <f t="shared" ca="1" si="19"/>
        <v>0</v>
      </c>
      <c r="AE104" s="157">
        <f t="shared" ca="1" si="20"/>
        <v>0</v>
      </c>
      <c r="AF104" s="157">
        <f t="shared" ca="1" si="21"/>
        <v>0</v>
      </c>
      <c r="AG104" s="159">
        <f t="shared" si="22"/>
        <v>101</v>
      </c>
      <c r="AH104" s="152">
        <f t="shared" si="23"/>
        <v>1</v>
      </c>
    </row>
    <row r="105" spans="1:34" ht="25.5" customHeight="1" x14ac:dyDescent="0.2">
      <c r="A105" s="161" t="str">
        <f>IF(Soupisky!H104&lt;&gt;"", Soupisky!H104, "")</f>
        <v/>
      </c>
      <c r="B105" s="162" t="str">
        <f>IF(Soupisky!I104&lt;&gt;"", Soupisky!I104, "")</f>
        <v/>
      </c>
      <c r="C105" s="155" t="str">
        <f>IF(Soupisky!J104&lt;&gt;"", Soupisky!J104, "")</f>
        <v/>
      </c>
      <c r="D105" s="163" t="str">
        <f>IF(AND(A105&lt;&gt;"", Soupisky!E104 &lt;&gt; ""), Soupisky!E104, "")</f>
        <v/>
      </c>
      <c r="E105" s="157" t="str">
        <f>IF(ISNA(MATCH($A105,'1k - Výsledková listina'!$C:$C,0)),"",INDEX('1k - Výsledková listina'!$B:$T,MATCH($A105,'1k - Výsledková listina'!$C:$C,0),6))</f>
        <v/>
      </c>
      <c r="F105" s="157" t="str">
        <f>IF(ISNA(MATCH($A105,'1k - Výsledková listina'!$C:$C,0)),"",INDEX('1k - Výsledková listina'!$B:$T,MATCH($A105,'1k - Výsledková listina'!$C:$C,0),7))</f>
        <v/>
      </c>
      <c r="G105" s="157" t="str">
        <f>IF(OR(E105="",ISBLANK(E105)),"",INDEX(body!$A:$C,F105+1,2))</f>
        <v/>
      </c>
      <c r="H105" s="157" t="str">
        <f>IF(ISNA(MATCH($A105,'1k - Výsledková listina'!$L:$L,0)),"",INDEX('1k - Výsledková listina'!$B:$T,MATCH($A105,'1k - Výsledková listina'!$L:$L,0),15))</f>
        <v/>
      </c>
      <c r="I105" s="157" t="str">
        <f>IF(ISNA(MATCH($A105,'1k - Výsledková listina'!$L:$L,0)),"",INDEX('1k - Výsledková listina'!$B:$T,MATCH($A105,'1k - Výsledková listina'!$L:$L,0),16))</f>
        <v/>
      </c>
      <c r="J105" s="157" t="str">
        <f>IF(OR(H105="",ISBLANK(H105)),"",INDEX(body!$A:$C,I105+1,2))</f>
        <v/>
      </c>
      <c r="K105" s="157" t="str">
        <f>IF(ISNA(MATCH($A105,'2k - Výsledková listina'!$C:$C,0)),"",INDEX('2k - Výsledková listina'!$B:$T,MATCH($A105,'2k - Výsledková listina'!$C:$C,0),6))</f>
        <v/>
      </c>
      <c r="L105" s="157" t="str">
        <f>IF(ISNA(MATCH($A105,'2k - Výsledková listina'!$C:$C,0)),"",INDEX('2k - Výsledková listina'!$B:$T,MATCH($A105,'2k - Výsledková listina'!$C:$C,0),7))</f>
        <v/>
      </c>
      <c r="M105" s="157" t="str">
        <f>IF(OR(K105="",ISBLANK(K105)),"",INDEX(body!$A:$C,L105+1,2))</f>
        <v/>
      </c>
      <c r="N105" s="157" t="str">
        <f>IF(ISNA(MATCH($A105,'2k - Výsledková listina'!$L:$L,0)),"",INDEX('2k - Výsledková listina'!$B:$T,MATCH($A105,'2k - Výsledková listina'!$L:$L,0),15))</f>
        <v/>
      </c>
      <c r="O105" s="157" t="str">
        <f>IF(ISNA(MATCH($A105,'2k - Výsledková listina'!$L:$L,0)),"",INDEX('2k - Výsledková listina'!$B:$T,MATCH($A105,'2k - Výsledková listina'!$L:$L,0),16))</f>
        <v/>
      </c>
      <c r="P105" s="157" t="str">
        <f>IF(OR(N105="",ISBLANK(N105)),"",INDEX(body!$A:$C,O105+1,2))</f>
        <v/>
      </c>
      <c r="Q105" s="157" t="str">
        <f>IF(ISNA(MATCH($A105,'3k - Výsledková listina'!$C:$C,0)),"",INDEX('3k - Výsledková listina'!$B:$T,MATCH($A105,'3k - Výsledková listina'!$C:$C,0),6))</f>
        <v/>
      </c>
      <c r="R105" s="157" t="str">
        <f>IF(ISNA(MATCH($A105,'3k - Výsledková listina'!$C:$C,0)),"",INDEX('3k - Výsledková listina'!$B:$T,MATCH($A105,'3k - Výsledková listina'!$C:$C,0),7))</f>
        <v/>
      </c>
      <c r="S105" s="157" t="str">
        <f>IF(OR(Q105="",ISBLANK(Q105)),"",INDEX(body!$A:$C,R105+1,2))</f>
        <v/>
      </c>
      <c r="T105" s="157" t="str">
        <f>IF(ISNA(MATCH($A105,'3k - Výsledková listina'!$L:$L,0)),"",INDEX('3k - Výsledková listina'!$B:$T,MATCH($A105,'3k - Výsledková listina'!$L:$L,0),15))</f>
        <v/>
      </c>
      <c r="U105" s="157" t="str">
        <f>IF(ISNA(MATCH($A105,'3k - Výsledková listina'!$L:$L,0)),"",INDEX('3k - Výsledková listina'!$B:$T,MATCH($A105,'3k - Výsledková listina'!$L:$L,0),16))</f>
        <v/>
      </c>
      <c r="V105" s="157" t="str">
        <f>IF(OR(T105="",ISBLANK(T105)),"",INDEX(body!$A:$C,U105+1,2))</f>
        <v/>
      </c>
      <c r="W105" s="157" t="str">
        <f ca="1">IF(ISNA(MATCH($A105,'4k - Výsledková listina'!$C:$C,0)),"",INDEX('4k - Výsledková listina'!$B:$T,MATCH($A105,'4k - Výsledková listina'!$C:$C,0),6))</f>
        <v/>
      </c>
      <c r="X105" s="157" t="str">
        <f ca="1">IF(ISNA(MATCH($A105,'4k - Výsledková listina'!$C:$C,0)),"",INDEX('4k - Výsledková listina'!$B:$T,MATCH($A105,'4k - Výsledková listina'!$C:$C,0),7))</f>
        <v/>
      </c>
      <c r="Y105" s="157" t="str">
        <f ca="1">IF(OR(W105="",ISBLANK(W105)),"",INDEX(body!$A:$C,X105+1,2))</f>
        <v/>
      </c>
      <c r="Z105" s="157" t="str">
        <f ca="1">IF(ISNA(MATCH($A105,'4k - Výsledková listina'!$L:$L,0)),"",INDEX('4k - Výsledková listina'!$B:$T,MATCH($A105,'4k - Výsledková listina'!$L:$L,0),15))</f>
        <v/>
      </c>
      <c r="AA105" s="157" t="str">
        <f ca="1">IF(ISNA(MATCH($A105,'4k - Výsledková listina'!$L:$L,0)),"",INDEX('4k - Výsledková listina'!$B:$T,MATCH($A105,'4k - Výsledková listina'!$L:$L,0),16))</f>
        <v/>
      </c>
      <c r="AB105" s="157" t="str">
        <f ca="1">IF(OR(Z105="",ISBLANK(Z105)),"",INDEX(body!$A:$C,AA105+1,2))</f>
        <v/>
      </c>
      <c r="AC105" s="157">
        <f t="shared" ca="1" si="18"/>
        <v>0</v>
      </c>
      <c r="AD105" s="157">
        <f t="shared" ca="1" si="19"/>
        <v>0</v>
      </c>
      <c r="AE105" s="157">
        <f t="shared" ca="1" si="20"/>
        <v>0</v>
      </c>
      <c r="AF105" s="157">
        <f t="shared" ca="1" si="21"/>
        <v>0</v>
      </c>
      <c r="AG105" s="159">
        <f t="shared" si="22"/>
        <v>102</v>
      </c>
      <c r="AH105" s="152">
        <f t="shared" si="23"/>
        <v>0</v>
      </c>
    </row>
    <row r="106" spans="1:34" ht="25.5" customHeight="1" x14ac:dyDescent="0.2">
      <c r="A106" s="161" t="str">
        <f>IF(Soupisky!H105&lt;&gt;"", Soupisky!H105, "")</f>
        <v/>
      </c>
      <c r="B106" s="162" t="str">
        <f>IF(Soupisky!I105&lt;&gt;"", Soupisky!I105, "")</f>
        <v/>
      </c>
      <c r="C106" s="155" t="str">
        <f>IF(Soupisky!J105&lt;&gt;"", Soupisky!J105, "")</f>
        <v/>
      </c>
      <c r="D106" s="163" t="str">
        <f>IF(AND(A106&lt;&gt;"", Soupisky!E105 &lt;&gt; ""), Soupisky!E105, "")</f>
        <v/>
      </c>
      <c r="E106" s="157" t="str">
        <f>IF(ISNA(MATCH($A106,'1k - Výsledková listina'!$C:$C,0)),"",INDEX('1k - Výsledková listina'!$B:$T,MATCH($A106,'1k - Výsledková listina'!$C:$C,0),6))</f>
        <v/>
      </c>
      <c r="F106" s="157" t="str">
        <f>IF(ISNA(MATCH($A106,'1k - Výsledková listina'!$C:$C,0)),"",INDEX('1k - Výsledková listina'!$B:$T,MATCH($A106,'1k - Výsledková listina'!$C:$C,0),7))</f>
        <v/>
      </c>
      <c r="G106" s="157" t="str">
        <f>IF(OR(E106="",ISBLANK(E106)),"",INDEX(body!$A:$C,F106+1,2))</f>
        <v/>
      </c>
      <c r="H106" s="157" t="str">
        <f>IF(ISNA(MATCH($A106,'1k - Výsledková listina'!$L:$L,0)),"",INDEX('1k - Výsledková listina'!$B:$T,MATCH($A106,'1k - Výsledková listina'!$L:$L,0),15))</f>
        <v/>
      </c>
      <c r="I106" s="157" t="str">
        <f>IF(ISNA(MATCH($A106,'1k - Výsledková listina'!$L:$L,0)),"",INDEX('1k - Výsledková listina'!$B:$T,MATCH($A106,'1k - Výsledková listina'!$L:$L,0),16))</f>
        <v/>
      </c>
      <c r="J106" s="157" t="str">
        <f>IF(OR(H106="",ISBLANK(H106)),"",INDEX(body!$A:$C,I106+1,2))</f>
        <v/>
      </c>
      <c r="K106" s="157" t="str">
        <f>IF(ISNA(MATCH($A106,'2k - Výsledková listina'!$C:$C,0)),"",INDEX('2k - Výsledková listina'!$B:$T,MATCH($A106,'2k - Výsledková listina'!$C:$C,0),6))</f>
        <v/>
      </c>
      <c r="L106" s="157" t="str">
        <f>IF(ISNA(MATCH($A106,'2k - Výsledková listina'!$C:$C,0)),"",INDEX('2k - Výsledková listina'!$B:$T,MATCH($A106,'2k - Výsledková listina'!$C:$C,0),7))</f>
        <v/>
      </c>
      <c r="M106" s="157" t="str">
        <f>IF(OR(K106="",ISBLANK(K106)),"",INDEX(body!$A:$C,L106+1,2))</f>
        <v/>
      </c>
      <c r="N106" s="157" t="str">
        <f>IF(ISNA(MATCH($A106,'2k - Výsledková listina'!$L:$L,0)),"",INDEX('2k - Výsledková listina'!$B:$T,MATCH($A106,'2k - Výsledková listina'!$L:$L,0),15))</f>
        <v/>
      </c>
      <c r="O106" s="157" t="str">
        <f>IF(ISNA(MATCH($A106,'2k - Výsledková listina'!$L:$L,0)),"",INDEX('2k - Výsledková listina'!$B:$T,MATCH($A106,'2k - Výsledková listina'!$L:$L,0),16))</f>
        <v/>
      </c>
      <c r="P106" s="157" t="str">
        <f>IF(OR(N106="",ISBLANK(N106)),"",INDEX(body!$A:$C,O106+1,2))</f>
        <v/>
      </c>
      <c r="Q106" s="157" t="str">
        <f>IF(ISNA(MATCH($A106,'3k - Výsledková listina'!$C:$C,0)),"",INDEX('3k - Výsledková listina'!$B:$T,MATCH($A106,'3k - Výsledková listina'!$C:$C,0),6))</f>
        <v/>
      </c>
      <c r="R106" s="157" t="str">
        <f>IF(ISNA(MATCH($A106,'3k - Výsledková listina'!$C:$C,0)),"",INDEX('3k - Výsledková listina'!$B:$T,MATCH($A106,'3k - Výsledková listina'!$C:$C,0),7))</f>
        <v/>
      </c>
      <c r="S106" s="157" t="str">
        <f>IF(OR(Q106="",ISBLANK(Q106)),"",INDEX(body!$A:$C,R106+1,2))</f>
        <v/>
      </c>
      <c r="T106" s="157" t="str">
        <f>IF(ISNA(MATCH($A106,'3k - Výsledková listina'!$L:$L,0)),"",INDEX('3k - Výsledková listina'!$B:$T,MATCH($A106,'3k - Výsledková listina'!$L:$L,0),15))</f>
        <v/>
      </c>
      <c r="U106" s="157" t="str">
        <f>IF(ISNA(MATCH($A106,'3k - Výsledková listina'!$L:$L,0)),"",INDEX('3k - Výsledková listina'!$B:$T,MATCH($A106,'3k - Výsledková listina'!$L:$L,0),16))</f>
        <v/>
      </c>
      <c r="V106" s="157" t="str">
        <f>IF(OR(T106="",ISBLANK(T106)),"",INDEX(body!$A:$C,U106+1,2))</f>
        <v/>
      </c>
      <c r="W106" s="157" t="str">
        <f ca="1">IF(ISNA(MATCH($A106,'4k - Výsledková listina'!$C:$C,0)),"",INDEX('4k - Výsledková listina'!$B:$T,MATCH($A106,'4k - Výsledková listina'!$C:$C,0),6))</f>
        <v/>
      </c>
      <c r="X106" s="157" t="str">
        <f ca="1">IF(ISNA(MATCH($A106,'4k - Výsledková listina'!$C:$C,0)),"",INDEX('4k - Výsledková listina'!$B:$T,MATCH($A106,'4k - Výsledková listina'!$C:$C,0),7))</f>
        <v/>
      </c>
      <c r="Y106" s="157" t="str">
        <f ca="1">IF(OR(W106="",ISBLANK(W106)),"",INDEX(body!$A:$C,X106+1,2))</f>
        <v/>
      </c>
      <c r="Z106" s="157" t="str">
        <f ca="1">IF(ISNA(MATCH($A106,'4k - Výsledková listina'!$L:$L,0)),"",INDEX('4k - Výsledková listina'!$B:$T,MATCH($A106,'4k - Výsledková listina'!$L:$L,0),15))</f>
        <v/>
      </c>
      <c r="AA106" s="157" t="str">
        <f ca="1">IF(ISNA(MATCH($A106,'4k - Výsledková listina'!$L:$L,0)),"",INDEX('4k - Výsledková listina'!$B:$T,MATCH($A106,'4k - Výsledková listina'!$L:$L,0),16))</f>
        <v/>
      </c>
      <c r="AB106" s="157" t="str">
        <f ca="1">IF(OR(Z106="",ISBLANK(Z106)),"",INDEX(body!$A:$C,AA106+1,2))</f>
        <v/>
      </c>
      <c r="AC106" s="157">
        <f t="shared" ca="1" si="18"/>
        <v>0</v>
      </c>
      <c r="AD106" s="157">
        <f t="shared" ca="1" si="19"/>
        <v>0</v>
      </c>
      <c r="AE106" s="157">
        <f t="shared" ca="1" si="20"/>
        <v>0</v>
      </c>
      <c r="AF106" s="157">
        <f t="shared" ca="1" si="21"/>
        <v>0</v>
      </c>
      <c r="AG106" s="159">
        <f t="shared" si="22"/>
        <v>103</v>
      </c>
      <c r="AH106" s="152">
        <f t="shared" si="23"/>
        <v>0</v>
      </c>
    </row>
    <row r="107" spans="1:34" ht="25.5" customHeight="1" x14ac:dyDescent="0.2">
      <c r="A107" s="161" t="str">
        <f>IF(Soupisky!H106&lt;&gt;"", Soupisky!H106, "")</f>
        <v/>
      </c>
      <c r="B107" s="162" t="str">
        <f>IF(Soupisky!I106&lt;&gt;"", Soupisky!I106, "")</f>
        <v/>
      </c>
      <c r="C107" s="155" t="str">
        <f>IF(Soupisky!J106&lt;&gt;"", Soupisky!J106, "")</f>
        <v/>
      </c>
      <c r="D107" s="163" t="str">
        <f>IF(AND(A107&lt;&gt;"", Soupisky!E106 &lt;&gt; ""), Soupisky!E106, "")</f>
        <v/>
      </c>
      <c r="E107" s="157" t="str">
        <f>IF(ISNA(MATCH($A107,'1k - Výsledková listina'!$C:$C,0)),"",INDEX('1k - Výsledková listina'!$B:$T,MATCH($A107,'1k - Výsledková listina'!$C:$C,0),6))</f>
        <v/>
      </c>
      <c r="F107" s="157" t="str">
        <f>IF(ISNA(MATCH($A107,'1k - Výsledková listina'!$C:$C,0)),"",INDEX('1k - Výsledková listina'!$B:$T,MATCH($A107,'1k - Výsledková listina'!$C:$C,0),7))</f>
        <v/>
      </c>
      <c r="G107" s="157" t="str">
        <f>IF(OR(E107="",ISBLANK(E107)),"",INDEX(body!$A:$C,F107+1,2))</f>
        <v/>
      </c>
      <c r="H107" s="157" t="str">
        <f>IF(ISNA(MATCH($A107,'1k - Výsledková listina'!$L:$L,0)),"",INDEX('1k - Výsledková listina'!$B:$T,MATCH($A107,'1k - Výsledková listina'!$L:$L,0),15))</f>
        <v/>
      </c>
      <c r="I107" s="157" t="str">
        <f>IF(ISNA(MATCH($A107,'1k - Výsledková listina'!$L:$L,0)),"",INDEX('1k - Výsledková listina'!$B:$T,MATCH($A107,'1k - Výsledková listina'!$L:$L,0),16))</f>
        <v/>
      </c>
      <c r="J107" s="157" t="str">
        <f>IF(OR(H107="",ISBLANK(H107)),"",INDEX(body!$A:$C,I107+1,2))</f>
        <v/>
      </c>
      <c r="K107" s="157" t="str">
        <f>IF(ISNA(MATCH($A107,'2k - Výsledková listina'!$C:$C,0)),"",INDEX('2k - Výsledková listina'!$B:$T,MATCH($A107,'2k - Výsledková listina'!$C:$C,0),6))</f>
        <v/>
      </c>
      <c r="L107" s="157" t="str">
        <f>IF(ISNA(MATCH($A107,'2k - Výsledková listina'!$C:$C,0)),"",INDEX('2k - Výsledková listina'!$B:$T,MATCH($A107,'2k - Výsledková listina'!$C:$C,0),7))</f>
        <v/>
      </c>
      <c r="M107" s="157" t="str">
        <f>IF(OR(K107="",ISBLANK(K107)),"",INDEX(body!$A:$C,L107+1,2))</f>
        <v/>
      </c>
      <c r="N107" s="157" t="str">
        <f>IF(ISNA(MATCH($A107,'2k - Výsledková listina'!$L:$L,0)),"",INDEX('2k - Výsledková listina'!$B:$T,MATCH($A107,'2k - Výsledková listina'!$L:$L,0),15))</f>
        <v/>
      </c>
      <c r="O107" s="157" t="str">
        <f>IF(ISNA(MATCH($A107,'2k - Výsledková listina'!$L:$L,0)),"",INDEX('2k - Výsledková listina'!$B:$T,MATCH($A107,'2k - Výsledková listina'!$L:$L,0),16))</f>
        <v/>
      </c>
      <c r="P107" s="157" t="str">
        <f>IF(OR(N107="",ISBLANK(N107)),"",INDEX(body!$A:$C,O107+1,2))</f>
        <v/>
      </c>
      <c r="Q107" s="157" t="str">
        <f>IF(ISNA(MATCH($A107,'3k - Výsledková listina'!$C:$C,0)),"",INDEX('3k - Výsledková listina'!$B:$T,MATCH($A107,'3k - Výsledková listina'!$C:$C,0),6))</f>
        <v/>
      </c>
      <c r="R107" s="157" t="str">
        <f>IF(ISNA(MATCH($A107,'3k - Výsledková listina'!$C:$C,0)),"",INDEX('3k - Výsledková listina'!$B:$T,MATCH($A107,'3k - Výsledková listina'!$C:$C,0),7))</f>
        <v/>
      </c>
      <c r="S107" s="157" t="str">
        <f>IF(OR(Q107="",ISBLANK(Q107)),"",INDEX(body!$A:$C,R107+1,2))</f>
        <v/>
      </c>
      <c r="T107" s="157" t="str">
        <f>IF(ISNA(MATCH($A107,'3k - Výsledková listina'!$L:$L,0)),"",INDEX('3k - Výsledková listina'!$B:$T,MATCH($A107,'3k - Výsledková listina'!$L:$L,0),15))</f>
        <v/>
      </c>
      <c r="U107" s="157" t="str">
        <f>IF(ISNA(MATCH($A107,'3k - Výsledková listina'!$L:$L,0)),"",INDEX('3k - Výsledková listina'!$B:$T,MATCH($A107,'3k - Výsledková listina'!$L:$L,0),16))</f>
        <v/>
      </c>
      <c r="V107" s="157" t="str">
        <f>IF(OR(T107="",ISBLANK(T107)),"",INDEX(body!$A:$C,U107+1,2))</f>
        <v/>
      </c>
      <c r="W107" s="157" t="str">
        <f ca="1">IF(ISNA(MATCH($A107,'4k - Výsledková listina'!$C:$C,0)),"",INDEX('4k - Výsledková listina'!$B:$T,MATCH($A107,'4k - Výsledková listina'!$C:$C,0),6))</f>
        <v/>
      </c>
      <c r="X107" s="157" t="str">
        <f ca="1">IF(ISNA(MATCH($A107,'4k - Výsledková listina'!$C:$C,0)),"",INDEX('4k - Výsledková listina'!$B:$T,MATCH($A107,'4k - Výsledková listina'!$C:$C,0),7))</f>
        <v/>
      </c>
      <c r="Y107" s="157" t="str">
        <f ca="1">IF(OR(W107="",ISBLANK(W107)),"",INDEX(body!$A:$C,X107+1,2))</f>
        <v/>
      </c>
      <c r="Z107" s="157" t="str">
        <f ca="1">IF(ISNA(MATCH($A107,'4k - Výsledková listina'!$L:$L,0)),"",INDEX('4k - Výsledková listina'!$B:$T,MATCH($A107,'4k - Výsledková listina'!$L:$L,0),15))</f>
        <v/>
      </c>
      <c r="AA107" s="157" t="str">
        <f ca="1">IF(ISNA(MATCH($A107,'4k - Výsledková listina'!$L:$L,0)),"",INDEX('4k - Výsledková listina'!$B:$T,MATCH($A107,'4k - Výsledková listina'!$L:$L,0),16))</f>
        <v/>
      </c>
      <c r="AB107" s="157" t="str">
        <f ca="1">IF(OR(Z107="",ISBLANK(Z107)),"",INDEX(body!$A:$C,AA107+1,2))</f>
        <v/>
      </c>
      <c r="AC107" s="157">
        <f t="shared" ca="1" si="18"/>
        <v>0</v>
      </c>
      <c r="AD107" s="157">
        <f t="shared" ca="1" si="19"/>
        <v>0</v>
      </c>
      <c r="AE107" s="157">
        <f t="shared" ca="1" si="20"/>
        <v>0</v>
      </c>
      <c r="AF107" s="157">
        <f t="shared" ca="1" si="21"/>
        <v>0</v>
      </c>
      <c r="AG107" s="159">
        <f t="shared" si="22"/>
        <v>104</v>
      </c>
      <c r="AH107" s="152">
        <f t="shared" si="23"/>
        <v>0</v>
      </c>
    </row>
    <row r="108" spans="1:34" ht="25.5" customHeight="1" x14ac:dyDescent="0.2">
      <c r="A108" s="161">
        <f>IF(Soupisky!H107&lt;&gt;"", Soupisky!H107, "")</f>
        <v>2188</v>
      </c>
      <c r="B108" s="162" t="str">
        <f>IF(Soupisky!I107&lt;&gt;"", Soupisky!I107, "")</f>
        <v>Matej Jiří</v>
      </c>
      <c r="C108" s="155" t="str">
        <f>IF(Soupisky!J107&lt;&gt;"", Soupisky!J107, "")</f>
        <v>M</v>
      </c>
      <c r="D108" s="163" t="str">
        <f>IF(AND(A108&lt;&gt;"", Soupisky!E107 &lt;&gt; ""), Soupisky!E107, "")</f>
        <v>MRS Uherské Hradiště PRESTON</v>
      </c>
      <c r="E108" s="157">
        <f>IF(ISNA(MATCH($A108,'1k - Výsledková listina'!$C:$C,0)),"",INDEX('1k - Výsledková listina'!$B:$T,MATCH($A108,'1k - Výsledková listina'!$C:$C,0),6))</f>
        <v>13930</v>
      </c>
      <c r="F108" s="157">
        <f>IF(ISNA(MATCH($A108,'1k - Výsledková listina'!$C:$C,0)),"",INDEX('1k - Výsledková listina'!$B:$T,MATCH($A108,'1k - Výsledková listina'!$C:$C,0),7))</f>
        <v>3</v>
      </c>
      <c r="G108" s="157">
        <f>IF(OR(E108="",ISBLANK(E108)),"",INDEX(body!$A:$C,F108+1,2))</f>
        <v>31</v>
      </c>
      <c r="H108" s="157">
        <f>IF(ISNA(MATCH($A108,'1k - Výsledková listina'!$L:$L,0)),"",INDEX('1k - Výsledková listina'!$B:$T,MATCH($A108,'1k - Výsledková listina'!$L:$L,0),15))</f>
        <v>2670</v>
      </c>
      <c r="I108" s="157">
        <f>IF(ISNA(MATCH($A108,'1k - Výsledková listina'!$L:$L,0)),"",INDEX('1k - Výsledková listina'!$B:$T,MATCH($A108,'1k - Výsledková listina'!$L:$L,0),16))</f>
        <v>8</v>
      </c>
      <c r="J108" s="157">
        <f>IF(OR(H108="",ISBLANK(H108)),"",INDEX(body!$A:$C,I108+1,2))</f>
        <v>19</v>
      </c>
      <c r="K108" s="157" t="str">
        <f>IF(ISNA(MATCH($A108,'2k - Výsledková listina'!$C:$C,0)),"",INDEX('2k - Výsledková listina'!$B:$T,MATCH($A108,'2k - Výsledková listina'!$C:$C,0),6))</f>
        <v/>
      </c>
      <c r="L108" s="157" t="str">
        <f>IF(ISNA(MATCH($A108,'2k - Výsledková listina'!$C:$C,0)),"",INDEX('2k - Výsledková listina'!$B:$T,MATCH($A108,'2k - Výsledková listina'!$C:$C,0),7))</f>
        <v/>
      </c>
      <c r="M108" s="157" t="str">
        <f>IF(OR(K108="",ISBLANK(K108)),"",INDEX(body!$A:$C,L108+1,2))</f>
        <v/>
      </c>
      <c r="N108" s="157" t="str">
        <f>IF(ISNA(MATCH($A108,'2k - Výsledková listina'!$L:$L,0)),"",INDEX('2k - Výsledková listina'!$B:$T,MATCH($A108,'2k - Výsledková listina'!$L:$L,0),15))</f>
        <v/>
      </c>
      <c r="O108" s="157" t="str">
        <f>IF(ISNA(MATCH($A108,'2k - Výsledková listina'!$L:$L,0)),"",INDEX('2k - Výsledková listina'!$B:$T,MATCH($A108,'2k - Výsledková listina'!$L:$L,0),16))</f>
        <v/>
      </c>
      <c r="P108" s="157" t="str">
        <f>IF(OR(N108="",ISBLANK(N108)),"",INDEX(body!$A:$C,O108+1,2))</f>
        <v/>
      </c>
      <c r="Q108" s="157" t="str">
        <f>IF(ISNA(MATCH($A108,'3k - Výsledková listina'!$C:$C,0)),"",INDEX('3k - Výsledková listina'!$B:$T,MATCH($A108,'3k - Výsledková listina'!$C:$C,0),6))</f>
        <v/>
      </c>
      <c r="R108" s="157" t="str">
        <f>IF(ISNA(MATCH($A108,'3k - Výsledková listina'!$C:$C,0)),"",INDEX('3k - Výsledková listina'!$B:$T,MATCH($A108,'3k - Výsledková listina'!$C:$C,0),7))</f>
        <v/>
      </c>
      <c r="S108" s="157" t="str">
        <f>IF(OR(Q108="",ISBLANK(Q108)),"",INDEX(body!$A:$C,R108+1,2))</f>
        <v/>
      </c>
      <c r="T108" s="157" t="str">
        <f>IF(ISNA(MATCH($A108,'3k - Výsledková listina'!$L:$L,0)),"",INDEX('3k - Výsledková listina'!$B:$T,MATCH($A108,'3k - Výsledková listina'!$L:$L,0),15))</f>
        <v/>
      </c>
      <c r="U108" s="157" t="str">
        <f>IF(ISNA(MATCH($A108,'3k - Výsledková listina'!$L:$L,0)),"",INDEX('3k - Výsledková listina'!$B:$T,MATCH($A108,'3k - Výsledková listina'!$L:$L,0),16))</f>
        <v/>
      </c>
      <c r="V108" s="157" t="str">
        <f>IF(OR(T108="",ISBLANK(T108)),"",INDEX(body!$A:$C,U108+1,2))</f>
        <v/>
      </c>
      <c r="W108" s="157" t="str">
        <f ca="1">IF(ISNA(MATCH($A108,'4k - Výsledková listina'!$C:$C,0)),"",INDEX('4k - Výsledková listina'!$B:$T,MATCH($A108,'4k - Výsledková listina'!$C:$C,0),6))</f>
        <v/>
      </c>
      <c r="X108" s="157" t="str">
        <f ca="1">IF(ISNA(MATCH($A108,'4k - Výsledková listina'!$C:$C,0)),"",INDEX('4k - Výsledková listina'!$B:$T,MATCH($A108,'4k - Výsledková listina'!$C:$C,0),7))</f>
        <v/>
      </c>
      <c r="Y108" s="157" t="str">
        <f ca="1">IF(OR(W108="",ISBLANK(W108)),"",INDEX(body!$A:$C,X108+1,2))</f>
        <v/>
      </c>
      <c r="Z108" s="157" t="str">
        <f ca="1">IF(ISNA(MATCH($A108,'4k - Výsledková listina'!$L:$L,0)),"",INDEX('4k - Výsledková listina'!$B:$T,MATCH($A108,'4k - Výsledková listina'!$L:$L,0),15))</f>
        <v/>
      </c>
      <c r="AA108" s="157" t="str">
        <f ca="1">IF(ISNA(MATCH($A108,'4k - Výsledková listina'!$L:$L,0)),"",INDEX('4k - Výsledková listina'!$B:$T,MATCH($A108,'4k - Výsledková listina'!$L:$L,0),16))</f>
        <v/>
      </c>
      <c r="AB108" s="157" t="str">
        <f ca="1">IF(OR(Z108="",ISBLANK(Z108)),"",INDEX(body!$A:$C,AA108+1,2))</f>
        <v/>
      </c>
      <c r="AC108" s="157">
        <f t="shared" ca="1" si="18"/>
        <v>16600</v>
      </c>
      <c r="AD108" s="157">
        <f t="shared" ca="1" si="19"/>
        <v>11</v>
      </c>
      <c r="AE108" s="157">
        <f t="shared" ca="1" si="20"/>
        <v>50</v>
      </c>
      <c r="AF108" s="157">
        <f t="shared" ca="1" si="21"/>
        <v>2</v>
      </c>
      <c r="AG108" s="159">
        <f t="shared" si="22"/>
        <v>105</v>
      </c>
      <c r="AH108" s="152">
        <f t="shared" si="23"/>
        <v>1</v>
      </c>
    </row>
    <row r="109" spans="1:34" ht="25.5" customHeight="1" x14ac:dyDescent="0.2">
      <c r="A109" s="161">
        <f>IF(Soupisky!H108&lt;&gt;"", Soupisky!H108, "")</f>
        <v>2187</v>
      </c>
      <c r="B109" s="162" t="str">
        <f>IF(Soupisky!I108&lt;&gt;"", Soupisky!I108, "")</f>
        <v>Ing. Lakoš Gustav</v>
      </c>
      <c r="C109" s="155" t="str">
        <f>IF(Soupisky!J108&lt;&gt;"", Soupisky!J108, "")</f>
        <v>M</v>
      </c>
      <c r="D109" s="163" t="str">
        <f>IF(AND(A109&lt;&gt;"", Soupisky!E108 &lt;&gt; ""), Soupisky!E108, "")</f>
        <v>MRS Uherské Hradiště PRESTON</v>
      </c>
      <c r="E109" s="157" t="str">
        <f>IF(ISNA(MATCH($A109,'1k - Výsledková listina'!$C:$C,0)),"",INDEX('1k - Výsledková listina'!$B:$T,MATCH($A109,'1k - Výsledková listina'!$C:$C,0),6))</f>
        <v/>
      </c>
      <c r="F109" s="157" t="str">
        <f>IF(ISNA(MATCH($A109,'1k - Výsledková listina'!$C:$C,0)),"",INDEX('1k - Výsledková listina'!$B:$T,MATCH($A109,'1k - Výsledková listina'!$C:$C,0),7))</f>
        <v/>
      </c>
      <c r="G109" s="157" t="str">
        <f>IF(OR(E109="",ISBLANK(E109)),"",INDEX(body!$A:$C,F109+1,2))</f>
        <v/>
      </c>
      <c r="H109" s="157" t="str">
        <f>IF(ISNA(MATCH($A109,'1k - Výsledková listina'!$L:$L,0)),"",INDEX('1k - Výsledková listina'!$B:$T,MATCH($A109,'1k - Výsledková listina'!$L:$L,0),15))</f>
        <v/>
      </c>
      <c r="I109" s="157" t="str">
        <f>IF(ISNA(MATCH($A109,'1k - Výsledková listina'!$L:$L,0)),"",INDEX('1k - Výsledková listina'!$B:$T,MATCH($A109,'1k - Výsledková listina'!$L:$L,0),16))</f>
        <v/>
      </c>
      <c r="J109" s="157" t="str">
        <f>IF(OR(H109="",ISBLANK(H109)),"",INDEX(body!$A:$C,I109+1,2))</f>
        <v/>
      </c>
      <c r="K109" s="157" t="str">
        <f>IF(ISNA(MATCH($A109,'2k - Výsledková listina'!$C:$C,0)),"",INDEX('2k - Výsledková listina'!$B:$T,MATCH($A109,'2k - Výsledková listina'!$C:$C,0),6))</f>
        <v/>
      </c>
      <c r="L109" s="157" t="str">
        <f>IF(ISNA(MATCH($A109,'2k - Výsledková listina'!$C:$C,0)),"",INDEX('2k - Výsledková listina'!$B:$T,MATCH($A109,'2k - Výsledková listina'!$C:$C,0),7))</f>
        <v/>
      </c>
      <c r="M109" s="157" t="str">
        <f>IF(OR(K109="",ISBLANK(K109)),"",INDEX(body!$A:$C,L109+1,2))</f>
        <v/>
      </c>
      <c r="N109" s="157" t="str">
        <f>IF(ISNA(MATCH($A109,'2k - Výsledková listina'!$L:$L,0)),"",INDEX('2k - Výsledková listina'!$B:$T,MATCH($A109,'2k - Výsledková listina'!$L:$L,0),15))</f>
        <v/>
      </c>
      <c r="O109" s="157" t="str">
        <f>IF(ISNA(MATCH($A109,'2k - Výsledková listina'!$L:$L,0)),"",INDEX('2k - Výsledková listina'!$B:$T,MATCH($A109,'2k - Výsledková listina'!$L:$L,0),16))</f>
        <v/>
      </c>
      <c r="P109" s="157" t="str">
        <f>IF(OR(N109="",ISBLANK(N109)),"",INDEX(body!$A:$C,O109+1,2))</f>
        <v/>
      </c>
      <c r="Q109" s="157" t="str">
        <f>IF(ISNA(MATCH($A109,'3k - Výsledková listina'!$C:$C,0)),"",INDEX('3k - Výsledková listina'!$B:$T,MATCH($A109,'3k - Výsledková listina'!$C:$C,0),6))</f>
        <v/>
      </c>
      <c r="R109" s="157" t="str">
        <f>IF(ISNA(MATCH($A109,'3k - Výsledková listina'!$C:$C,0)),"",INDEX('3k - Výsledková listina'!$B:$T,MATCH($A109,'3k - Výsledková listina'!$C:$C,0),7))</f>
        <v/>
      </c>
      <c r="S109" s="157" t="str">
        <f>IF(OR(Q109="",ISBLANK(Q109)),"",INDEX(body!$A:$C,R109+1,2))</f>
        <v/>
      </c>
      <c r="T109" s="157" t="str">
        <f>IF(ISNA(MATCH($A109,'3k - Výsledková listina'!$L:$L,0)),"",INDEX('3k - Výsledková listina'!$B:$T,MATCH($A109,'3k - Výsledková listina'!$L:$L,0),15))</f>
        <v/>
      </c>
      <c r="U109" s="157" t="str">
        <f>IF(ISNA(MATCH($A109,'3k - Výsledková listina'!$L:$L,0)),"",INDEX('3k - Výsledková listina'!$B:$T,MATCH($A109,'3k - Výsledková listina'!$L:$L,0),16))</f>
        <v/>
      </c>
      <c r="V109" s="157" t="str">
        <f>IF(OR(T109="",ISBLANK(T109)),"",INDEX(body!$A:$C,U109+1,2))</f>
        <v/>
      </c>
      <c r="W109" s="157" t="str">
        <f ca="1">IF(ISNA(MATCH($A109,'4k - Výsledková listina'!$C:$C,0)),"",INDEX('4k - Výsledková listina'!$B:$T,MATCH($A109,'4k - Výsledková listina'!$C:$C,0),6))</f>
        <v/>
      </c>
      <c r="X109" s="157" t="str">
        <f ca="1">IF(ISNA(MATCH($A109,'4k - Výsledková listina'!$C:$C,0)),"",INDEX('4k - Výsledková listina'!$B:$T,MATCH($A109,'4k - Výsledková listina'!$C:$C,0),7))</f>
        <v/>
      </c>
      <c r="Y109" s="157" t="str">
        <f ca="1">IF(OR(W109="",ISBLANK(W109)),"",INDEX(body!$A:$C,X109+1,2))</f>
        <v/>
      </c>
      <c r="Z109" s="157" t="str">
        <f ca="1">IF(ISNA(MATCH($A109,'4k - Výsledková listina'!$L:$L,0)),"",INDEX('4k - Výsledková listina'!$B:$T,MATCH($A109,'4k - Výsledková listina'!$L:$L,0),15))</f>
        <v/>
      </c>
      <c r="AA109" s="157" t="str">
        <f ca="1">IF(ISNA(MATCH($A109,'4k - Výsledková listina'!$L:$L,0)),"",INDEX('4k - Výsledková listina'!$B:$T,MATCH($A109,'4k - Výsledková listina'!$L:$L,0),16))</f>
        <v/>
      </c>
      <c r="AB109" s="157" t="str">
        <f ca="1">IF(OR(Z109="",ISBLANK(Z109)),"",INDEX(body!$A:$C,AA109+1,2))</f>
        <v/>
      </c>
      <c r="AC109" s="157">
        <f t="shared" ca="1" si="18"/>
        <v>0</v>
      </c>
      <c r="AD109" s="157">
        <f t="shared" ca="1" si="19"/>
        <v>0</v>
      </c>
      <c r="AE109" s="157">
        <f t="shared" ca="1" si="20"/>
        <v>0</v>
      </c>
      <c r="AF109" s="157">
        <f t="shared" ca="1" si="21"/>
        <v>0</v>
      </c>
      <c r="AG109" s="159">
        <f t="shared" si="22"/>
        <v>106</v>
      </c>
      <c r="AH109" s="152">
        <f t="shared" si="23"/>
        <v>1</v>
      </c>
    </row>
    <row r="110" spans="1:34" ht="25.5" customHeight="1" x14ac:dyDescent="0.2">
      <c r="A110" s="161">
        <f>IF(Soupisky!H109&lt;&gt;"", Soupisky!H109, "")</f>
        <v>2368</v>
      </c>
      <c r="B110" s="162" t="str">
        <f>IF(Soupisky!I109&lt;&gt;"", Soupisky!I109, "")</f>
        <v>Bradna Ladislav ml.</v>
      </c>
      <c r="C110" s="155" t="str">
        <f>IF(Soupisky!J109&lt;&gt;"", Soupisky!J109, "")</f>
        <v>M</v>
      </c>
      <c r="D110" s="163" t="str">
        <f>IF(AND(A110&lt;&gt;"", Soupisky!E109 &lt;&gt; ""), Soupisky!E109, "")</f>
        <v>MRS Uherské Hradiště PRESTON</v>
      </c>
      <c r="E110" s="157">
        <f>IF(ISNA(MATCH($A110,'1k - Výsledková listina'!$C:$C,0)),"",INDEX('1k - Výsledková listina'!$B:$T,MATCH($A110,'1k - Výsledková listina'!$C:$C,0),6))</f>
        <v>10920</v>
      </c>
      <c r="F110" s="157">
        <f>IF(ISNA(MATCH($A110,'1k - Výsledková listina'!$C:$C,0)),"",INDEX('1k - Výsledková listina'!$B:$T,MATCH($A110,'1k - Výsledková listina'!$C:$C,0),7))</f>
        <v>3</v>
      </c>
      <c r="G110" s="157">
        <f>IF(OR(E110="",ISBLANK(E110)),"",INDEX(body!$A:$C,F110+1,2))</f>
        <v>31</v>
      </c>
      <c r="H110" s="157">
        <f>IF(ISNA(MATCH($A110,'1k - Výsledková listina'!$L:$L,0)),"",INDEX('1k - Výsledková listina'!$B:$T,MATCH($A110,'1k - Výsledková listina'!$L:$L,0),15))</f>
        <v>820</v>
      </c>
      <c r="I110" s="157">
        <f>IF(ISNA(MATCH($A110,'1k - Výsledková listina'!$L:$L,0)),"",INDEX('1k - Výsledková listina'!$B:$T,MATCH($A110,'1k - Výsledková listina'!$L:$L,0),16))</f>
        <v>10</v>
      </c>
      <c r="J110" s="157">
        <f>IF(OR(H110="",ISBLANK(H110)),"",INDEX(body!$A:$C,I110+1,2))</f>
        <v>13</v>
      </c>
      <c r="K110" s="157" t="str">
        <f>IF(ISNA(MATCH($A110,'2k - Výsledková listina'!$C:$C,0)),"",INDEX('2k - Výsledková listina'!$B:$T,MATCH($A110,'2k - Výsledková listina'!$C:$C,0),6))</f>
        <v/>
      </c>
      <c r="L110" s="157" t="str">
        <f>IF(ISNA(MATCH($A110,'2k - Výsledková listina'!$C:$C,0)),"",INDEX('2k - Výsledková listina'!$B:$T,MATCH($A110,'2k - Výsledková listina'!$C:$C,0),7))</f>
        <v/>
      </c>
      <c r="M110" s="157" t="str">
        <f>IF(OR(K110="",ISBLANK(K110)),"",INDEX(body!$A:$C,L110+1,2))</f>
        <v/>
      </c>
      <c r="N110" s="157" t="str">
        <f>IF(ISNA(MATCH($A110,'2k - Výsledková listina'!$L:$L,0)),"",INDEX('2k - Výsledková listina'!$B:$T,MATCH($A110,'2k - Výsledková listina'!$L:$L,0),15))</f>
        <v/>
      </c>
      <c r="O110" s="157" t="str">
        <f>IF(ISNA(MATCH($A110,'2k - Výsledková listina'!$L:$L,0)),"",INDEX('2k - Výsledková listina'!$B:$T,MATCH($A110,'2k - Výsledková listina'!$L:$L,0),16))</f>
        <v/>
      </c>
      <c r="P110" s="157" t="str">
        <f>IF(OR(N110="",ISBLANK(N110)),"",INDEX(body!$A:$C,O110+1,2))</f>
        <v/>
      </c>
      <c r="Q110" s="157" t="str">
        <f>IF(ISNA(MATCH($A110,'3k - Výsledková listina'!$C:$C,0)),"",INDEX('3k - Výsledková listina'!$B:$T,MATCH($A110,'3k - Výsledková listina'!$C:$C,0),6))</f>
        <v/>
      </c>
      <c r="R110" s="157" t="str">
        <f>IF(ISNA(MATCH($A110,'3k - Výsledková listina'!$C:$C,0)),"",INDEX('3k - Výsledková listina'!$B:$T,MATCH($A110,'3k - Výsledková listina'!$C:$C,0),7))</f>
        <v/>
      </c>
      <c r="S110" s="157" t="str">
        <f>IF(OR(Q110="",ISBLANK(Q110)),"",INDEX(body!$A:$C,R110+1,2))</f>
        <v/>
      </c>
      <c r="T110" s="157" t="str">
        <f>IF(ISNA(MATCH($A110,'3k - Výsledková listina'!$L:$L,0)),"",INDEX('3k - Výsledková listina'!$B:$T,MATCH($A110,'3k - Výsledková listina'!$L:$L,0),15))</f>
        <v/>
      </c>
      <c r="U110" s="157" t="str">
        <f>IF(ISNA(MATCH($A110,'3k - Výsledková listina'!$L:$L,0)),"",INDEX('3k - Výsledková listina'!$B:$T,MATCH($A110,'3k - Výsledková listina'!$L:$L,0),16))</f>
        <v/>
      </c>
      <c r="V110" s="157" t="str">
        <f>IF(OR(T110="",ISBLANK(T110)),"",INDEX(body!$A:$C,U110+1,2))</f>
        <v/>
      </c>
      <c r="W110" s="157" t="str">
        <f ca="1">IF(ISNA(MATCH($A110,'4k - Výsledková listina'!$C:$C,0)),"",INDEX('4k - Výsledková listina'!$B:$T,MATCH($A110,'4k - Výsledková listina'!$C:$C,0),6))</f>
        <v/>
      </c>
      <c r="X110" s="157" t="str">
        <f ca="1">IF(ISNA(MATCH($A110,'4k - Výsledková listina'!$C:$C,0)),"",INDEX('4k - Výsledková listina'!$B:$T,MATCH($A110,'4k - Výsledková listina'!$C:$C,0),7))</f>
        <v/>
      </c>
      <c r="Y110" s="157" t="str">
        <f ca="1">IF(OR(W110="",ISBLANK(W110)),"",INDEX(body!$A:$C,X110+1,2))</f>
        <v/>
      </c>
      <c r="Z110" s="157" t="str">
        <f ca="1">IF(ISNA(MATCH($A110,'4k - Výsledková listina'!$L:$L,0)),"",INDEX('4k - Výsledková listina'!$B:$T,MATCH($A110,'4k - Výsledková listina'!$L:$L,0),15))</f>
        <v/>
      </c>
      <c r="AA110" s="157" t="str">
        <f ca="1">IF(ISNA(MATCH($A110,'4k - Výsledková listina'!$L:$L,0)),"",INDEX('4k - Výsledková listina'!$B:$T,MATCH($A110,'4k - Výsledková listina'!$L:$L,0),16))</f>
        <v/>
      </c>
      <c r="AB110" s="157" t="str">
        <f ca="1">IF(OR(Z110="",ISBLANK(Z110)),"",INDEX(body!$A:$C,AA110+1,2))</f>
        <v/>
      </c>
      <c r="AC110" s="157">
        <f t="shared" ca="1" si="18"/>
        <v>11740</v>
      </c>
      <c r="AD110" s="157">
        <f t="shared" ca="1" si="19"/>
        <v>13</v>
      </c>
      <c r="AE110" s="157">
        <f t="shared" ca="1" si="20"/>
        <v>44</v>
      </c>
      <c r="AF110" s="157">
        <f t="shared" ca="1" si="21"/>
        <v>2</v>
      </c>
      <c r="AG110" s="159">
        <f t="shared" si="22"/>
        <v>107</v>
      </c>
      <c r="AH110" s="152">
        <f t="shared" si="23"/>
        <v>1</v>
      </c>
    </row>
    <row r="111" spans="1:34" ht="25.5" customHeight="1" x14ac:dyDescent="0.2">
      <c r="A111" s="161">
        <f>IF(Soupisky!H110&lt;&gt;"", Soupisky!H110, "")</f>
        <v>2164</v>
      </c>
      <c r="B111" s="162" t="str">
        <f>IF(Soupisky!I110&lt;&gt;"", Soupisky!I110, "")</f>
        <v>Kolínek Miroslav</v>
      </c>
      <c r="C111" s="155" t="str">
        <f>IF(Soupisky!J110&lt;&gt;"", Soupisky!J110, "")</f>
        <v>M</v>
      </c>
      <c r="D111" s="163" t="str">
        <f>IF(AND(A111&lt;&gt;"", Soupisky!E110 &lt;&gt; ""), Soupisky!E110, "")</f>
        <v>MRS Uherské Hradiště PRESTON</v>
      </c>
      <c r="E111" s="157">
        <f>IF(ISNA(MATCH($A111,'1k - Výsledková listina'!$C:$C,0)),"",INDEX('1k - Výsledková listina'!$B:$T,MATCH($A111,'1k - Výsledková listina'!$C:$C,0),6))</f>
        <v>7820</v>
      </c>
      <c r="F111" s="157">
        <f>IF(ISNA(MATCH($A111,'1k - Výsledková listina'!$C:$C,0)),"",INDEX('1k - Výsledková listina'!$B:$T,MATCH($A111,'1k - Výsledková listina'!$C:$C,0),7))</f>
        <v>8</v>
      </c>
      <c r="G111" s="157">
        <f>IF(OR(E111="",ISBLANK(E111)),"",INDEX(body!$A:$C,F111+1,2))</f>
        <v>19</v>
      </c>
      <c r="H111" s="157">
        <f>IF(ISNA(MATCH($A111,'1k - Výsledková listina'!$L:$L,0)),"",INDEX('1k - Výsledková listina'!$B:$T,MATCH($A111,'1k - Výsledková listina'!$L:$L,0),15))</f>
        <v>7350</v>
      </c>
      <c r="I111" s="157">
        <f>IF(ISNA(MATCH($A111,'1k - Výsledková listina'!$L:$L,0)),"",INDEX('1k - Výsledková listina'!$B:$T,MATCH($A111,'1k - Výsledková listina'!$L:$L,0),16))</f>
        <v>1</v>
      </c>
      <c r="J111" s="157">
        <f>IF(OR(H111="",ISBLANK(H111)),"",INDEX(body!$A:$C,I111+1,2))</f>
        <v>36</v>
      </c>
      <c r="K111" s="157" t="str">
        <f>IF(ISNA(MATCH($A111,'2k - Výsledková listina'!$C:$C,0)),"",INDEX('2k - Výsledková listina'!$B:$T,MATCH($A111,'2k - Výsledková listina'!$C:$C,0),6))</f>
        <v/>
      </c>
      <c r="L111" s="157" t="str">
        <f>IF(ISNA(MATCH($A111,'2k - Výsledková listina'!$C:$C,0)),"",INDEX('2k - Výsledková listina'!$B:$T,MATCH($A111,'2k - Výsledková listina'!$C:$C,0),7))</f>
        <v/>
      </c>
      <c r="M111" s="157" t="str">
        <f>IF(OR(K111="",ISBLANK(K111)),"",INDEX(body!$A:$C,L111+1,2))</f>
        <v/>
      </c>
      <c r="N111" s="157" t="str">
        <f>IF(ISNA(MATCH($A111,'2k - Výsledková listina'!$L:$L,0)),"",INDEX('2k - Výsledková listina'!$B:$T,MATCH($A111,'2k - Výsledková listina'!$L:$L,0),15))</f>
        <v/>
      </c>
      <c r="O111" s="157" t="str">
        <f>IF(ISNA(MATCH($A111,'2k - Výsledková listina'!$L:$L,0)),"",INDEX('2k - Výsledková listina'!$B:$T,MATCH($A111,'2k - Výsledková listina'!$L:$L,0),16))</f>
        <v/>
      </c>
      <c r="P111" s="157" t="str">
        <f>IF(OR(N111="",ISBLANK(N111)),"",INDEX(body!$A:$C,O111+1,2))</f>
        <v/>
      </c>
      <c r="Q111" s="157" t="str">
        <f>IF(ISNA(MATCH($A111,'3k - Výsledková listina'!$C:$C,0)),"",INDEX('3k - Výsledková listina'!$B:$T,MATCH($A111,'3k - Výsledková listina'!$C:$C,0),6))</f>
        <v/>
      </c>
      <c r="R111" s="157" t="str">
        <f>IF(ISNA(MATCH($A111,'3k - Výsledková listina'!$C:$C,0)),"",INDEX('3k - Výsledková listina'!$B:$T,MATCH($A111,'3k - Výsledková listina'!$C:$C,0),7))</f>
        <v/>
      </c>
      <c r="S111" s="157" t="str">
        <f>IF(OR(Q111="",ISBLANK(Q111)),"",INDEX(body!$A:$C,R111+1,2))</f>
        <v/>
      </c>
      <c r="T111" s="157" t="str">
        <f>IF(ISNA(MATCH($A111,'3k - Výsledková listina'!$L:$L,0)),"",INDEX('3k - Výsledková listina'!$B:$T,MATCH($A111,'3k - Výsledková listina'!$L:$L,0),15))</f>
        <v/>
      </c>
      <c r="U111" s="157" t="str">
        <f>IF(ISNA(MATCH($A111,'3k - Výsledková listina'!$L:$L,0)),"",INDEX('3k - Výsledková listina'!$B:$T,MATCH($A111,'3k - Výsledková listina'!$L:$L,0),16))</f>
        <v/>
      </c>
      <c r="V111" s="157" t="str">
        <f>IF(OR(T111="",ISBLANK(T111)),"",INDEX(body!$A:$C,U111+1,2))</f>
        <v/>
      </c>
      <c r="W111" s="157" t="str">
        <f ca="1">IF(ISNA(MATCH($A111,'4k - Výsledková listina'!$C:$C,0)),"",INDEX('4k - Výsledková listina'!$B:$T,MATCH($A111,'4k - Výsledková listina'!$C:$C,0),6))</f>
        <v/>
      </c>
      <c r="X111" s="157" t="str">
        <f ca="1">IF(ISNA(MATCH($A111,'4k - Výsledková listina'!$C:$C,0)),"",INDEX('4k - Výsledková listina'!$B:$T,MATCH($A111,'4k - Výsledková listina'!$C:$C,0),7))</f>
        <v/>
      </c>
      <c r="Y111" s="157" t="str">
        <f ca="1">IF(OR(W111="",ISBLANK(W111)),"",INDEX(body!$A:$C,X111+1,2))</f>
        <v/>
      </c>
      <c r="Z111" s="157" t="str">
        <f ca="1">IF(ISNA(MATCH($A111,'4k - Výsledková listina'!$L:$L,0)),"",INDEX('4k - Výsledková listina'!$B:$T,MATCH($A111,'4k - Výsledková listina'!$L:$L,0),15))</f>
        <v/>
      </c>
      <c r="AA111" s="157" t="str">
        <f ca="1">IF(ISNA(MATCH($A111,'4k - Výsledková listina'!$L:$L,0)),"",INDEX('4k - Výsledková listina'!$B:$T,MATCH($A111,'4k - Výsledková listina'!$L:$L,0),16))</f>
        <v/>
      </c>
      <c r="AB111" s="157" t="str">
        <f ca="1">IF(OR(Z111="",ISBLANK(Z111)),"",INDEX(body!$A:$C,AA111+1,2))</f>
        <v/>
      </c>
      <c r="AC111" s="157">
        <f t="shared" ca="1" si="18"/>
        <v>15170</v>
      </c>
      <c r="AD111" s="157">
        <f t="shared" ca="1" si="19"/>
        <v>9</v>
      </c>
      <c r="AE111" s="157">
        <f t="shared" ca="1" si="20"/>
        <v>55</v>
      </c>
      <c r="AF111" s="157">
        <f t="shared" ca="1" si="21"/>
        <v>2</v>
      </c>
      <c r="AG111" s="159">
        <f t="shared" si="22"/>
        <v>108</v>
      </c>
      <c r="AH111" s="152">
        <f t="shared" si="23"/>
        <v>1</v>
      </c>
    </row>
    <row r="112" spans="1:34" ht="25.5" customHeight="1" x14ac:dyDescent="0.2">
      <c r="A112" s="161">
        <f>IF(Soupisky!H111&lt;&gt;"", Soupisky!H111, "")</f>
        <v>2409</v>
      </c>
      <c r="B112" s="162" t="str">
        <f>IF(Soupisky!I111&lt;&gt;"", Soupisky!I111, "")</f>
        <v>Ing. Jakeš Jan</v>
      </c>
      <c r="C112" s="155" t="str">
        <f>IF(Soupisky!J111&lt;&gt;"", Soupisky!J111, "")</f>
        <v>M</v>
      </c>
      <c r="D112" s="163" t="str">
        <f>IF(AND(A112&lt;&gt;"", Soupisky!E111 &lt;&gt; ""), Soupisky!E111, "")</f>
        <v>MRS Uherské Hradiště PRESTON</v>
      </c>
      <c r="E112" s="157">
        <f>IF(ISNA(MATCH($A112,'1k - Výsledková listina'!$C:$C,0)),"",INDEX('1k - Výsledková listina'!$B:$T,MATCH($A112,'1k - Výsledková listina'!$C:$C,0),6))</f>
        <v>5060</v>
      </c>
      <c r="F112" s="157">
        <f>IF(ISNA(MATCH($A112,'1k - Výsledková listina'!$C:$C,0)),"",INDEX('1k - Výsledková listina'!$B:$T,MATCH($A112,'1k - Výsledková listina'!$C:$C,0),7))</f>
        <v>11</v>
      </c>
      <c r="G112" s="157">
        <f>IF(OR(E112="",ISBLANK(E112)),"",INDEX(body!$A:$C,F112+1,2))</f>
        <v>10</v>
      </c>
      <c r="H112" s="157">
        <f>IF(ISNA(MATCH($A112,'1k - Výsledková listina'!$L:$L,0)),"",INDEX('1k - Výsledková listina'!$B:$T,MATCH($A112,'1k - Výsledková listina'!$L:$L,0),15))</f>
        <v>1910</v>
      </c>
      <c r="I112" s="157">
        <f>IF(ISNA(MATCH($A112,'1k - Výsledková listina'!$L:$L,0)),"",INDEX('1k - Výsledková listina'!$B:$T,MATCH($A112,'1k - Výsledková listina'!$L:$L,0),16))</f>
        <v>8</v>
      </c>
      <c r="J112" s="157">
        <f>IF(OR(H112="",ISBLANK(H112)),"",INDEX(body!$A:$C,I112+1,2))</f>
        <v>19</v>
      </c>
      <c r="K112" s="157" t="str">
        <f>IF(ISNA(MATCH($A112,'2k - Výsledková listina'!$C:$C,0)),"",INDEX('2k - Výsledková listina'!$B:$T,MATCH($A112,'2k - Výsledková listina'!$C:$C,0),6))</f>
        <v/>
      </c>
      <c r="L112" s="157" t="str">
        <f>IF(ISNA(MATCH($A112,'2k - Výsledková listina'!$C:$C,0)),"",INDEX('2k - Výsledková listina'!$B:$T,MATCH($A112,'2k - Výsledková listina'!$C:$C,0),7))</f>
        <v/>
      </c>
      <c r="M112" s="157" t="str">
        <f>IF(OR(K112="",ISBLANK(K112)),"",INDEX(body!$A:$C,L112+1,2))</f>
        <v/>
      </c>
      <c r="N112" s="157" t="str">
        <f>IF(ISNA(MATCH($A112,'2k - Výsledková listina'!$L:$L,0)),"",INDEX('2k - Výsledková listina'!$B:$T,MATCH($A112,'2k - Výsledková listina'!$L:$L,0),15))</f>
        <v/>
      </c>
      <c r="O112" s="157" t="str">
        <f>IF(ISNA(MATCH($A112,'2k - Výsledková listina'!$L:$L,0)),"",INDEX('2k - Výsledková listina'!$B:$T,MATCH($A112,'2k - Výsledková listina'!$L:$L,0),16))</f>
        <v/>
      </c>
      <c r="P112" s="157" t="str">
        <f>IF(OR(N112="",ISBLANK(N112)),"",INDEX(body!$A:$C,O112+1,2))</f>
        <v/>
      </c>
      <c r="Q112" s="157" t="str">
        <f>IF(ISNA(MATCH($A112,'3k - Výsledková listina'!$C:$C,0)),"",INDEX('3k - Výsledková listina'!$B:$T,MATCH($A112,'3k - Výsledková listina'!$C:$C,0),6))</f>
        <v/>
      </c>
      <c r="R112" s="157" t="str">
        <f>IF(ISNA(MATCH($A112,'3k - Výsledková listina'!$C:$C,0)),"",INDEX('3k - Výsledková listina'!$B:$T,MATCH($A112,'3k - Výsledková listina'!$C:$C,0),7))</f>
        <v/>
      </c>
      <c r="S112" s="157" t="str">
        <f>IF(OR(Q112="",ISBLANK(Q112)),"",INDEX(body!$A:$C,R112+1,2))</f>
        <v/>
      </c>
      <c r="T112" s="157" t="str">
        <f>IF(ISNA(MATCH($A112,'3k - Výsledková listina'!$L:$L,0)),"",INDEX('3k - Výsledková listina'!$B:$T,MATCH($A112,'3k - Výsledková listina'!$L:$L,0),15))</f>
        <v/>
      </c>
      <c r="U112" s="157" t="str">
        <f>IF(ISNA(MATCH($A112,'3k - Výsledková listina'!$L:$L,0)),"",INDEX('3k - Výsledková listina'!$B:$T,MATCH($A112,'3k - Výsledková listina'!$L:$L,0),16))</f>
        <v/>
      </c>
      <c r="V112" s="157" t="str">
        <f>IF(OR(T112="",ISBLANK(T112)),"",INDEX(body!$A:$C,U112+1,2))</f>
        <v/>
      </c>
      <c r="W112" s="157" t="str">
        <f ca="1">IF(ISNA(MATCH($A112,'4k - Výsledková listina'!$C:$C,0)),"",INDEX('4k - Výsledková listina'!$B:$T,MATCH($A112,'4k - Výsledková listina'!$C:$C,0),6))</f>
        <v/>
      </c>
      <c r="X112" s="157" t="str">
        <f ca="1">IF(ISNA(MATCH($A112,'4k - Výsledková listina'!$C:$C,0)),"",INDEX('4k - Výsledková listina'!$B:$T,MATCH($A112,'4k - Výsledková listina'!$C:$C,0),7))</f>
        <v/>
      </c>
      <c r="Y112" s="157" t="str">
        <f ca="1">IF(OR(W112="",ISBLANK(W112)),"",INDEX(body!$A:$C,X112+1,2))</f>
        <v/>
      </c>
      <c r="Z112" s="157" t="str">
        <f ca="1">IF(ISNA(MATCH($A112,'4k - Výsledková listina'!$L:$L,0)),"",INDEX('4k - Výsledková listina'!$B:$T,MATCH($A112,'4k - Výsledková listina'!$L:$L,0),15))</f>
        <v/>
      </c>
      <c r="AA112" s="157" t="str">
        <f ca="1">IF(ISNA(MATCH($A112,'4k - Výsledková listina'!$L:$L,0)),"",INDEX('4k - Výsledková listina'!$B:$T,MATCH($A112,'4k - Výsledková listina'!$L:$L,0),16))</f>
        <v/>
      </c>
      <c r="AB112" s="157" t="str">
        <f ca="1">IF(OR(Z112="",ISBLANK(Z112)),"",INDEX(body!$A:$C,AA112+1,2))</f>
        <v/>
      </c>
      <c r="AC112" s="157">
        <f t="shared" ca="1" si="18"/>
        <v>6970</v>
      </c>
      <c r="AD112" s="157">
        <f t="shared" ca="1" si="19"/>
        <v>19</v>
      </c>
      <c r="AE112" s="157">
        <f t="shared" ca="1" si="20"/>
        <v>29</v>
      </c>
      <c r="AF112" s="157">
        <f t="shared" ca="1" si="21"/>
        <v>2</v>
      </c>
      <c r="AG112" s="159">
        <f t="shared" si="22"/>
        <v>109</v>
      </c>
      <c r="AH112" s="152">
        <f t="shared" si="23"/>
        <v>1</v>
      </c>
    </row>
    <row r="113" spans="1:34" ht="25.5" customHeight="1" x14ac:dyDescent="0.2">
      <c r="A113" s="161">
        <f>IF(Soupisky!H112&lt;&gt;"", Soupisky!H112, "")</f>
        <v>3043</v>
      </c>
      <c r="B113" s="162" t="str">
        <f>IF(Soupisky!I112&lt;&gt;"", Soupisky!I112, "")</f>
        <v>Kopřiva Petr</v>
      </c>
      <c r="C113" s="155" t="str">
        <f>IF(Soupisky!J112&lt;&gt;"", Soupisky!J112, "")</f>
        <v>M</v>
      </c>
      <c r="D113" s="163" t="str">
        <f>IF(AND(A113&lt;&gt;"", Soupisky!E112 &lt;&gt; ""), Soupisky!E112, "")</f>
        <v>MRS Uherské Hradiště PRESTON</v>
      </c>
      <c r="E113" s="157" t="str">
        <f>IF(ISNA(MATCH($A113,'1k - Výsledková listina'!$C:$C,0)),"",INDEX('1k - Výsledková listina'!$B:$T,MATCH($A113,'1k - Výsledková listina'!$C:$C,0),6))</f>
        <v/>
      </c>
      <c r="F113" s="157" t="str">
        <f>IF(ISNA(MATCH($A113,'1k - Výsledková listina'!$C:$C,0)),"",INDEX('1k - Výsledková listina'!$B:$T,MATCH($A113,'1k - Výsledková listina'!$C:$C,0),7))</f>
        <v/>
      </c>
      <c r="G113" s="157" t="str">
        <f>IF(OR(E113="",ISBLANK(E113)),"",INDEX(body!$A:$C,F113+1,2))</f>
        <v/>
      </c>
      <c r="H113" s="157" t="str">
        <f>IF(ISNA(MATCH($A113,'1k - Výsledková listina'!$L:$L,0)),"",INDEX('1k - Výsledková listina'!$B:$T,MATCH($A113,'1k - Výsledková listina'!$L:$L,0),15))</f>
        <v/>
      </c>
      <c r="I113" s="157" t="str">
        <f>IF(ISNA(MATCH($A113,'1k - Výsledková listina'!$L:$L,0)),"",INDEX('1k - Výsledková listina'!$B:$T,MATCH($A113,'1k - Výsledková listina'!$L:$L,0),16))</f>
        <v/>
      </c>
      <c r="J113" s="157" t="str">
        <f>IF(OR(H113="",ISBLANK(H113)),"",INDEX(body!$A:$C,I113+1,2))</f>
        <v/>
      </c>
      <c r="K113" s="157" t="str">
        <f>IF(ISNA(MATCH($A113,'2k - Výsledková listina'!$C:$C,0)),"",INDEX('2k - Výsledková listina'!$B:$T,MATCH($A113,'2k - Výsledková listina'!$C:$C,0),6))</f>
        <v/>
      </c>
      <c r="L113" s="157" t="str">
        <f>IF(ISNA(MATCH($A113,'2k - Výsledková listina'!$C:$C,0)),"",INDEX('2k - Výsledková listina'!$B:$T,MATCH($A113,'2k - Výsledková listina'!$C:$C,0),7))</f>
        <v/>
      </c>
      <c r="M113" s="157" t="str">
        <f>IF(OR(K113="",ISBLANK(K113)),"",INDEX(body!$A:$C,L113+1,2))</f>
        <v/>
      </c>
      <c r="N113" s="157" t="str">
        <f>IF(ISNA(MATCH($A113,'2k - Výsledková listina'!$L:$L,0)),"",INDEX('2k - Výsledková listina'!$B:$T,MATCH($A113,'2k - Výsledková listina'!$L:$L,0),15))</f>
        <v/>
      </c>
      <c r="O113" s="157" t="str">
        <f>IF(ISNA(MATCH($A113,'2k - Výsledková listina'!$L:$L,0)),"",INDEX('2k - Výsledková listina'!$B:$T,MATCH($A113,'2k - Výsledková listina'!$L:$L,0),16))</f>
        <v/>
      </c>
      <c r="P113" s="157" t="str">
        <f>IF(OR(N113="",ISBLANK(N113)),"",INDEX(body!$A:$C,O113+1,2))</f>
        <v/>
      </c>
      <c r="Q113" s="157" t="str">
        <f>IF(ISNA(MATCH($A113,'3k - Výsledková listina'!$C:$C,0)),"",INDEX('3k - Výsledková listina'!$B:$T,MATCH($A113,'3k - Výsledková listina'!$C:$C,0),6))</f>
        <v/>
      </c>
      <c r="R113" s="157" t="str">
        <f>IF(ISNA(MATCH($A113,'3k - Výsledková listina'!$C:$C,0)),"",INDEX('3k - Výsledková listina'!$B:$T,MATCH($A113,'3k - Výsledková listina'!$C:$C,0),7))</f>
        <v/>
      </c>
      <c r="S113" s="157" t="str">
        <f>IF(OR(Q113="",ISBLANK(Q113)),"",INDEX(body!$A:$C,R113+1,2))</f>
        <v/>
      </c>
      <c r="T113" s="157" t="str">
        <f>IF(ISNA(MATCH($A113,'3k - Výsledková listina'!$L:$L,0)),"",INDEX('3k - Výsledková listina'!$B:$T,MATCH($A113,'3k - Výsledková listina'!$L:$L,0),15))</f>
        <v/>
      </c>
      <c r="U113" s="157" t="str">
        <f>IF(ISNA(MATCH($A113,'3k - Výsledková listina'!$L:$L,0)),"",INDEX('3k - Výsledková listina'!$B:$T,MATCH($A113,'3k - Výsledková listina'!$L:$L,0),16))</f>
        <v/>
      </c>
      <c r="V113" s="157" t="str">
        <f>IF(OR(T113="",ISBLANK(T113)),"",INDEX(body!$A:$C,U113+1,2))</f>
        <v/>
      </c>
      <c r="W113" s="157" t="str">
        <f ca="1">IF(ISNA(MATCH($A113,'4k - Výsledková listina'!$C:$C,0)),"",INDEX('4k - Výsledková listina'!$B:$T,MATCH($A113,'4k - Výsledková listina'!$C:$C,0),6))</f>
        <v/>
      </c>
      <c r="X113" s="157" t="str">
        <f ca="1">IF(ISNA(MATCH($A113,'4k - Výsledková listina'!$C:$C,0)),"",INDEX('4k - Výsledková listina'!$B:$T,MATCH($A113,'4k - Výsledková listina'!$C:$C,0),7))</f>
        <v/>
      </c>
      <c r="Y113" s="157" t="str">
        <f ca="1">IF(OR(W113="",ISBLANK(W113)),"",INDEX(body!$A:$C,X113+1,2))</f>
        <v/>
      </c>
      <c r="Z113" s="157" t="str">
        <f ca="1">IF(ISNA(MATCH($A113,'4k - Výsledková listina'!$L:$L,0)),"",INDEX('4k - Výsledková listina'!$B:$T,MATCH($A113,'4k - Výsledková listina'!$L:$L,0),15))</f>
        <v/>
      </c>
      <c r="AA113" s="157" t="str">
        <f ca="1">IF(ISNA(MATCH($A113,'4k - Výsledková listina'!$L:$L,0)),"",INDEX('4k - Výsledková listina'!$B:$T,MATCH($A113,'4k - Výsledková listina'!$L:$L,0),16))</f>
        <v/>
      </c>
      <c r="AB113" s="157" t="str">
        <f ca="1">IF(OR(Z113="",ISBLANK(Z113)),"",INDEX(body!$A:$C,AA113+1,2))</f>
        <v/>
      </c>
      <c r="AC113" s="157">
        <f t="shared" ca="1" si="18"/>
        <v>0</v>
      </c>
      <c r="AD113" s="157">
        <f t="shared" ca="1" si="19"/>
        <v>0</v>
      </c>
      <c r="AE113" s="157">
        <f t="shared" ca="1" si="20"/>
        <v>0</v>
      </c>
      <c r="AF113" s="157">
        <f t="shared" ca="1" si="21"/>
        <v>0</v>
      </c>
      <c r="AG113" s="159">
        <f t="shared" si="22"/>
        <v>110</v>
      </c>
      <c r="AH113" s="152">
        <f t="shared" si="23"/>
        <v>1</v>
      </c>
    </row>
    <row r="114" spans="1:34" ht="25.5" customHeight="1" x14ac:dyDescent="0.2">
      <c r="A114" s="161">
        <f>IF(Soupisky!H113&lt;&gt;"", Soupisky!H113, "")</f>
        <v>62</v>
      </c>
      <c r="B114" s="162" t="str">
        <f>IF(Soupisky!I113&lt;&gt;"", Soupisky!I113, "")</f>
        <v>Ing. Mahr Jiří</v>
      </c>
      <c r="C114" s="155" t="str">
        <f>IF(Soupisky!J113&lt;&gt;"", Soupisky!J113, "")</f>
        <v>M</v>
      </c>
      <c r="D114" s="163" t="str">
        <f>IF(AND(A114&lt;&gt;"", Soupisky!E113 &lt;&gt; ""), Soupisky!E113, "")</f>
        <v>MRS Uherské Hradiště PRESTON</v>
      </c>
      <c r="E114" s="157" t="str">
        <f>IF(ISNA(MATCH($A114,'1k - Výsledková listina'!$C:$C,0)),"",INDEX('1k - Výsledková listina'!$B:$T,MATCH($A114,'1k - Výsledková listina'!$C:$C,0),6))</f>
        <v/>
      </c>
      <c r="F114" s="157" t="str">
        <f>IF(ISNA(MATCH($A114,'1k - Výsledková listina'!$C:$C,0)),"",INDEX('1k - Výsledková listina'!$B:$T,MATCH($A114,'1k - Výsledková listina'!$C:$C,0),7))</f>
        <v/>
      </c>
      <c r="G114" s="157" t="str">
        <f>IF(OR(E114="",ISBLANK(E114)),"",INDEX(body!$A:$C,F114+1,2))</f>
        <v/>
      </c>
      <c r="H114" s="157" t="str">
        <f>IF(ISNA(MATCH($A114,'1k - Výsledková listina'!$L:$L,0)),"",INDEX('1k - Výsledková listina'!$B:$T,MATCH($A114,'1k - Výsledková listina'!$L:$L,0),15))</f>
        <v/>
      </c>
      <c r="I114" s="157" t="str">
        <f>IF(ISNA(MATCH($A114,'1k - Výsledková listina'!$L:$L,0)),"",INDEX('1k - Výsledková listina'!$B:$T,MATCH($A114,'1k - Výsledková listina'!$L:$L,0),16))</f>
        <v/>
      </c>
      <c r="J114" s="157" t="str">
        <f>IF(OR(H114="",ISBLANK(H114)),"",INDEX(body!$A:$C,I114+1,2))</f>
        <v/>
      </c>
      <c r="K114" s="157" t="str">
        <f>IF(ISNA(MATCH($A114,'2k - Výsledková listina'!$C:$C,0)),"",INDEX('2k - Výsledková listina'!$B:$T,MATCH($A114,'2k - Výsledková listina'!$C:$C,0),6))</f>
        <v/>
      </c>
      <c r="L114" s="157" t="str">
        <f>IF(ISNA(MATCH($A114,'2k - Výsledková listina'!$C:$C,0)),"",INDEX('2k - Výsledková listina'!$B:$T,MATCH($A114,'2k - Výsledková listina'!$C:$C,0),7))</f>
        <v/>
      </c>
      <c r="M114" s="157" t="str">
        <f>IF(OR(K114="",ISBLANK(K114)),"",INDEX(body!$A:$C,L114+1,2))</f>
        <v/>
      </c>
      <c r="N114" s="157" t="str">
        <f>IF(ISNA(MATCH($A114,'2k - Výsledková listina'!$L:$L,0)),"",INDEX('2k - Výsledková listina'!$B:$T,MATCH($A114,'2k - Výsledková listina'!$L:$L,0),15))</f>
        <v/>
      </c>
      <c r="O114" s="157" t="str">
        <f>IF(ISNA(MATCH($A114,'2k - Výsledková listina'!$L:$L,0)),"",INDEX('2k - Výsledková listina'!$B:$T,MATCH($A114,'2k - Výsledková listina'!$L:$L,0),16))</f>
        <v/>
      </c>
      <c r="P114" s="157" t="str">
        <f>IF(OR(N114="",ISBLANK(N114)),"",INDEX(body!$A:$C,O114+1,2))</f>
        <v/>
      </c>
      <c r="Q114" s="157" t="str">
        <f>IF(ISNA(MATCH($A114,'3k - Výsledková listina'!$C:$C,0)),"",INDEX('3k - Výsledková listina'!$B:$T,MATCH($A114,'3k - Výsledková listina'!$C:$C,0),6))</f>
        <v/>
      </c>
      <c r="R114" s="157" t="str">
        <f>IF(ISNA(MATCH($A114,'3k - Výsledková listina'!$C:$C,0)),"",INDEX('3k - Výsledková listina'!$B:$T,MATCH($A114,'3k - Výsledková listina'!$C:$C,0),7))</f>
        <v/>
      </c>
      <c r="S114" s="157" t="str">
        <f>IF(OR(Q114="",ISBLANK(Q114)),"",INDEX(body!$A:$C,R114+1,2))</f>
        <v/>
      </c>
      <c r="T114" s="157" t="str">
        <f>IF(ISNA(MATCH($A114,'3k - Výsledková listina'!$L:$L,0)),"",INDEX('3k - Výsledková listina'!$B:$T,MATCH($A114,'3k - Výsledková listina'!$L:$L,0),15))</f>
        <v/>
      </c>
      <c r="U114" s="157" t="str">
        <f>IF(ISNA(MATCH($A114,'3k - Výsledková listina'!$L:$L,0)),"",INDEX('3k - Výsledková listina'!$B:$T,MATCH($A114,'3k - Výsledková listina'!$L:$L,0),16))</f>
        <v/>
      </c>
      <c r="V114" s="157" t="str">
        <f>IF(OR(T114="",ISBLANK(T114)),"",INDEX(body!$A:$C,U114+1,2))</f>
        <v/>
      </c>
      <c r="W114" s="157" t="str">
        <f ca="1">IF(ISNA(MATCH($A114,'4k - Výsledková listina'!$C:$C,0)),"",INDEX('4k - Výsledková listina'!$B:$T,MATCH($A114,'4k - Výsledková listina'!$C:$C,0),6))</f>
        <v/>
      </c>
      <c r="X114" s="157" t="str">
        <f ca="1">IF(ISNA(MATCH($A114,'4k - Výsledková listina'!$C:$C,0)),"",INDEX('4k - Výsledková listina'!$B:$T,MATCH($A114,'4k - Výsledková listina'!$C:$C,0),7))</f>
        <v/>
      </c>
      <c r="Y114" s="157" t="str">
        <f ca="1">IF(OR(W114="",ISBLANK(W114)),"",INDEX(body!$A:$C,X114+1,2))</f>
        <v/>
      </c>
      <c r="Z114" s="157" t="str">
        <f ca="1">IF(ISNA(MATCH($A114,'4k - Výsledková listina'!$L:$L,0)),"",INDEX('4k - Výsledková listina'!$B:$T,MATCH($A114,'4k - Výsledková listina'!$L:$L,0),15))</f>
        <v/>
      </c>
      <c r="AA114" s="157" t="str">
        <f ca="1">IF(ISNA(MATCH($A114,'4k - Výsledková listina'!$L:$L,0)),"",INDEX('4k - Výsledková listina'!$B:$T,MATCH($A114,'4k - Výsledková listina'!$L:$L,0),16))</f>
        <v/>
      </c>
      <c r="AB114" s="157" t="str">
        <f ca="1">IF(OR(Z114="",ISBLANK(Z114)),"",INDEX(body!$A:$C,AA114+1,2))</f>
        <v/>
      </c>
      <c r="AC114" s="157">
        <f t="shared" ca="1" si="18"/>
        <v>0</v>
      </c>
      <c r="AD114" s="157">
        <f t="shared" ca="1" si="19"/>
        <v>0</v>
      </c>
      <c r="AE114" s="157">
        <f t="shared" ca="1" si="20"/>
        <v>0</v>
      </c>
      <c r="AF114" s="157">
        <f t="shared" ca="1" si="21"/>
        <v>0</v>
      </c>
      <c r="AG114" s="159">
        <f t="shared" si="22"/>
        <v>111</v>
      </c>
      <c r="AH114" s="152">
        <f t="shared" si="23"/>
        <v>1</v>
      </c>
    </row>
    <row r="115" spans="1:34" ht="25.5" customHeight="1" x14ac:dyDescent="0.2">
      <c r="A115" s="161">
        <f>IF(Soupisky!H114&lt;&gt;"", Soupisky!H114, "")</f>
        <v>4164</v>
      </c>
      <c r="B115" s="162" t="str">
        <f>IF(Soupisky!I114&lt;&gt;"", Soupisky!I114, "")</f>
        <v>Kobliha Martin</v>
      </c>
      <c r="C115" s="155" t="str">
        <f>IF(Soupisky!J114&lt;&gt;"", Soupisky!J114, "")</f>
        <v>M</v>
      </c>
      <c r="D115" s="163" t="str">
        <f>IF(AND(A115&lt;&gt;"", Soupisky!E114 &lt;&gt; ""), Soupisky!E114, "")</f>
        <v>MRS Uherské Hradiště PRESTON</v>
      </c>
      <c r="E115" s="157" t="str">
        <f>IF(ISNA(MATCH($A115,'1k - Výsledková listina'!$C:$C,0)),"",INDEX('1k - Výsledková listina'!$B:$T,MATCH($A115,'1k - Výsledková listina'!$C:$C,0),6))</f>
        <v/>
      </c>
      <c r="F115" s="157" t="str">
        <f>IF(ISNA(MATCH($A115,'1k - Výsledková listina'!$C:$C,0)),"",INDEX('1k - Výsledková listina'!$B:$T,MATCH($A115,'1k - Výsledková listina'!$C:$C,0),7))</f>
        <v/>
      </c>
      <c r="G115" s="157" t="str">
        <f>IF(OR(E115="",ISBLANK(E115)),"",INDEX(body!$A:$C,F115+1,2))</f>
        <v/>
      </c>
      <c r="H115" s="157" t="str">
        <f>IF(ISNA(MATCH($A115,'1k - Výsledková listina'!$L:$L,0)),"",INDEX('1k - Výsledková listina'!$B:$T,MATCH($A115,'1k - Výsledková listina'!$L:$L,0),15))</f>
        <v/>
      </c>
      <c r="I115" s="157" t="str">
        <f>IF(ISNA(MATCH($A115,'1k - Výsledková listina'!$L:$L,0)),"",INDEX('1k - Výsledková listina'!$B:$T,MATCH($A115,'1k - Výsledková listina'!$L:$L,0),16))</f>
        <v/>
      </c>
      <c r="J115" s="157" t="str">
        <f>IF(OR(H115="",ISBLANK(H115)),"",INDEX(body!$A:$C,I115+1,2))</f>
        <v/>
      </c>
      <c r="K115" s="157" t="str">
        <f>IF(ISNA(MATCH($A115,'2k - Výsledková listina'!$C:$C,0)),"",INDEX('2k - Výsledková listina'!$B:$T,MATCH($A115,'2k - Výsledková listina'!$C:$C,0),6))</f>
        <v/>
      </c>
      <c r="L115" s="157" t="str">
        <f>IF(ISNA(MATCH($A115,'2k - Výsledková listina'!$C:$C,0)),"",INDEX('2k - Výsledková listina'!$B:$T,MATCH($A115,'2k - Výsledková listina'!$C:$C,0),7))</f>
        <v/>
      </c>
      <c r="M115" s="157" t="str">
        <f>IF(OR(K115="",ISBLANK(K115)),"",INDEX(body!$A:$C,L115+1,2))</f>
        <v/>
      </c>
      <c r="N115" s="157" t="str">
        <f>IF(ISNA(MATCH($A115,'2k - Výsledková listina'!$L:$L,0)),"",INDEX('2k - Výsledková listina'!$B:$T,MATCH($A115,'2k - Výsledková listina'!$L:$L,0),15))</f>
        <v/>
      </c>
      <c r="O115" s="157" t="str">
        <f>IF(ISNA(MATCH($A115,'2k - Výsledková listina'!$L:$L,0)),"",INDEX('2k - Výsledková listina'!$B:$T,MATCH($A115,'2k - Výsledková listina'!$L:$L,0),16))</f>
        <v/>
      </c>
      <c r="P115" s="157" t="str">
        <f>IF(OR(N115="",ISBLANK(N115)),"",INDEX(body!$A:$C,O115+1,2))</f>
        <v/>
      </c>
      <c r="Q115" s="157" t="str">
        <f>IF(ISNA(MATCH($A115,'3k - Výsledková listina'!$C:$C,0)),"",INDEX('3k - Výsledková listina'!$B:$T,MATCH($A115,'3k - Výsledková listina'!$C:$C,0),6))</f>
        <v/>
      </c>
      <c r="R115" s="157" t="str">
        <f>IF(ISNA(MATCH($A115,'3k - Výsledková listina'!$C:$C,0)),"",INDEX('3k - Výsledková listina'!$B:$T,MATCH($A115,'3k - Výsledková listina'!$C:$C,0),7))</f>
        <v/>
      </c>
      <c r="S115" s="157" t="str">
        <f>IF(OR(Q115="",ISBLANK(Q115)),"",INDEX(body!$A:$C,R115+1,2))</f>
        <v/>
      </c>
      <c r="T115" s="157" t="str">
        <f>IF(ISNA(MATCH($A115,'3k - Výsledková listina'!$L:$L,0)),"",INDEX('3k - Výsledková listina'!$B:$T,MATCH($A115,'3k - Výsledková listina'!$L:$L,0),15))</f>
        <v/>
      </c>
      <c r="U115" s="157" t="str">
        <f>IF(ISNA(MATCH($A115,'3k - Výsledková listina'!$L:$L,0)),"",INDEX('3k - Výsledková listina'!$B:$T,MATCH($A115,'3k - Výsledková listina'!$L:$L,0),16))</f>
        <v/>
      </c>
      <c r="V115" s="157" t="str">
        <f>IF(OR(T115="",ISBLANK(T115)),"",INDEX(body!$A:$C,U115+1,2))</f>
        <v/>
      </c>
      <c r="W115" s="157" t="str">
        <f ca="1">IF(ISNA(MATCH($A115,'4k - Výsledková listina'!$C:$C,0)),"",INDEX('4k - Výsledková listina'!$B:$T,MATCH($A115,'4k - Výsledková listina'!$C:$C,0),6))</f>
        <v/>
      </c>
      <c r="X115" s="157" t="str">
        <f ca="1">IF(ISNA(MATCH($A115,'4k - Výsledková listina'!$C:$C,0)),"",INDEX('4k - Výsledková listina'!$B:$T,MATCH($A115,'4k - Výsledková listina'!$C:$C,0),7))</f>
        <v/>
      </c>
      <c r="Y115" s="157" t="str">
        <f ca="1">IF(OR(W115="",ISBLANK(W115)),"",INDEX(body!$A:$C,X115+1,2))</f>
        <v/>
      </c>
      <c r="Z115" s="157" t="str">
        <f ca="1">IF(ISNA(MATCH($A115,'4k - Výsledková listina'!$L:$L,0)),"",INDEX('4k - Výsledková listina'!$B:$T,MATCH($A115,'4k - Výsledková listina'!$L:$L,0),15))</f>
        <v/>
      </c>
      <c r="AA115" s="157" t="str">
        <f ca="1">IF(ISNA(MATCH($A115,'4k - Výsledková listina'!$L:$L,0)),"",INDEX('4k - Výsledková listina'!$B:$T,MATCH($A115,'4k - Výsledková listina'!$L:$L,0),16))</f>
        <v/>
      </c>
      <c r="AB115" s="157" t="str">
        <f ca="1">IF(OR(Z115="",ISBLANK(Z115)),"",INDEX(body!$A:$C,AA115+1,2))</f>
        <v/>
      </c>
      <c r="AC115" s="157">
        <f t="shared" ca="1" si="18"/>
        <v>0</v>
      </c>
      <c r="AD115" s="157">
        <f t="shared" ca="1" si="19"/>
        <v>0</v>
      </c>
      <c r="AE115" s="157">
        <f t="shared" ca="1" si="20"/>
        <v>0</v>
      </c>
      <c r="AF115" s="157">
        <f t="shared" ca="1" si="21"/>
        <v>0</v>
      </c>
      <c r="AG115" s="159">
        <f t="shared" si="22"/>
        <v>112</v>
      </c>
      <c r="AH115" s="152">
        <f t="shared" si="23"/>
        <v>1</v>
      </c>
    </row>
    <row r="116" spans="1:34" ht="25.5" customHeight="1" x14ac:dyDescent="0.2">
      <c r="A116" s="161">
        <f>IF(Soupisky!H115&lt;&gt;"", Soupisky!H115, "")</f>
        <v>3450</v>
      </c>
      <c r="B116" s="162" t="str">
        <f>IF(Soupisky!I115&lt;&gt;"", Soupisky!I115, "")</f>
        <v>Olšán Jakub</v>
      </c>
      <c r="C116" s="155" t="str">
        <f>IF(Soupisky!J115&lt;&gt;"", Soupisky!J115, "")</f>
        <v>U25</v>
      </c>
      <c r="D116" s="163" t="str">
        <f>IF(AND(A116&lt;&gt;"", Soupisky!E115 &lt;&gt; ""), Soupisky!E115, "")</f>
        <v>MRS Uherské Hradiště PRESTON</v>
      </c>
      <c r="E116" s="157" t="str">
        <f>IF(ISNA(MATCH($A116,'1k - Výsledková listina'!$C:$C,0)),"",INDEX('1k - Výsledková listina'!$B:$T,MATCH($A116,'1k - Výsledková listina'!$C:$C,0),6))</f>
        <v/>
      </c>
      <c r="F116" s="157" t="str">
        <f>IF(ISNA(MATCH($A116,'1k - Výsledková listina'!$C:$C,0)),"",INDEX('1k - Výsledková listina'!$B:$T,MATCH($A116,'1k - Výsledková listina'!$C:$C,0),7))</f>
        <v/>
      </c>
      <c r="G116" s="157" t="str">
        <f>IF(OR(E116="",ISBLANK(E116)),"",INDEX(body!$A:$C,F116+1,2))</f>
        <v/>
      </c>
      <c r="H116" s="157" t="str">
        <f>IF(ISNA(MATCH($A116,'1k - Výsledková listina'!$L:$L,0)),"",INDEX('1k - Výsledková listina'!$B:$T,MATCH($A116,'1k - Výsledková listina'!$L:$L,0),15))</f>
        <v/>
      </c>
      <c r="I116" s="157" t="str">
        <f>IF(ISNA(MATCH($A116,'1k - Výsledková listina'!$L:$L,0)),"",INDEX('1k - Výsledková listina'!$B:$T,MATCH($A116,'1k - Výsledková listina'!$L:$L,0),16))</f>
        <v/>
      </c>
      <c r="J116" s="157" t="str">
        <f>IF(OR(H116="",ISBLANK(H116)),"",INDEX(body!$A:$C,I116+1,2))</f>
        <v/>
      </c>
      <c r="K116" s="157" t="str">
        <f>IF(ISNA(MATCH($A116,'2k - Výsledková listina'!$C:$C,0)),"",INDEX('2k - Výsledková listina'!$B:$T,MATCH($A116,'2k - Výsledková listina'!$C:$C,0),6))</f>
        <v/>
      </c>
      <c r="L116" s="157" t="str">
        <f>IF(ISNA(MATCH($A116,'2k - Výsledková listina'!$C:$C,0)),"",INDEX('2k - Výsledková listina'!$B:$T,MATCH($A116,'2k - Výsledková listina'!$C:$C,0),7))</f>
        <v/>
      </c>
      <c r="M116" s="157" t="str">
        <f>IF(OR(K116="",ISBLANK(K116)),"",INDEX(body!$A:$C,L116+1,2))</f>
        <v/>
      </c>
      <c r="N116" s="157" t="str">
        <f>IF(ISNA(MATCH($A116,'2k - Výsledková listina'!$L:$L,0)),"",INDEX('2k - Výsledková listina'!$B:$T,MATCH($A116,'2k - Výsledková listina'!$L:$L,0),15))</f>
        <v/>
      </c>
      <c r="O116" s="157" t="str">
        <f>IF(ISNA(MATCH($A116,'2k - Výsledková listina'!$L:$L,0)),"",INDEX('2k - Výsledková listina'!$B:$T,MATCH($A116,'2k - Výsledková listina'!$L:$L,0),16))</f>
        <v/>
      </c>
      <c r="P116" s="157" t="str">
        <f>IF(OR(N116="",ISBLANK(N116)),"",INDEX(body!$A:$C,O116+1,2))</f>
        <v/>
      </c>
      <c r="Q116" s="157" t="str">
        <f>IF(ISNA(MATCH($A116,'3k - Výsledková listina'!$C:$C,0)),"",INDEX('3k - Výsledková listina'!$B:$T,MATCH($A116,'3k - Výsledková listina'!$C:$C,0),6))</f>
        <v/>
      </c>
      <c r="R116" s="157" t="str">
        <f>IF(ISNA(MATCH($A116,'3k - Výsledková listina'!$C:$C,0)),"",INDEX('3k - Výsledková listina'!$B:$T,MATCH($A116,'3k - Výsledková listina'!$C:$C,0),7))</f>
        <v/>
      </c>
      <c r="S116" s="157" t="str">
        <f>IF(OR(Q116="",ISBLANK(Q116)),"",INDEX(body!$A:$C,R116+1,2))</f>
        <v/>
      </c>
      <c r="T116" s="157" t="str">
        <f>IF(ISNA(MATCH($A116,'3k - Výsledková listina'!$L:$L,0)),"",INDEX('3k - Výsledková listina'!$B:$T,MATCH($A116,'3k - Výsledková listina'!$L:$L,0),15))</f>
        <v/>
      </c>
      <c r="U116" s="157" t="str">
        <f>IF(ISNA(MATCH($A116,'3k - Výsledková listina'!$L:$L,0)),"",INDEX('3k - Výsledková listina'!$B:$T,MATCH($A116,'3k - Výsledková listina'!$L:$L,0),16))</f>
        <v/>
      </c>
      <c r="V116" s="157" t="str">
        <f>IF(OR(T116="",ISBLANK(T116)),"",INDEX(body!$A:$C,U116+1,2))</f>
        <v/>
      </c>
      <c r="W116" s="157" t="str">
        <f ca="1">IF(ISNA(MATCH($A116,'4k - Výsledková listina'!$C:$C,0)),"",INDEX('4k - Výsledková listina'!$B:$T,MATCH($A116,'4k - Výsledková listina'!$C:$C,0),6))</f>
        <v/>
      </c>
      <c r="X116" s="157" t="str">
        <f ca="1">IF(ISNA(MATCH($A116,'4k - Výsledková listina'!$C:$C,0)),"",INDEX('4k - Výsledková listina'!$B:$T,MATCH($A116,'4k - Výsledková listina'!$C:$C,0),7))</f>
        <v/>
      </c>
      <c r="Y116" s="157" t="str">
        <f ca="1">IF(OR(W116="",ISBLANK(W116)),"",INDEX(body!$A:$C,X116+1,2))</f>
        <v/>
      </c>
      <c r="Z116" s="157" t="str">
        <f ca="1">IF(ISNA(MATCH($A116,'4k - Výsledková listina'!$L:$L,0)),"",INDEX('4k - Výsledková listina'!$B:$T,MATCH($A116,'4k - Výsledková listina'!$L:$L,0),15))</f>
        <v/>
      </c>
      <c r="AA116" s="157" t="str">
        <f ca="1">IF(ISNA(MATCH($A116,'4k - Výsledková listina'!$L:$L,0)),"",INDEX('4k - Výsledková listina'!$B:$T,MATCH($A116,'4k - Výsledková listina'!$L:$L,0),16))</f>
        <v/>
      </c>
      <c r="AB116" s="157" t="str">
        <f ca="1">IF(OR(Z116="",ISBLANK(Z116)),"",INDEX(body!$A:$C,AA116+1,2))</f>
        <v/>
      </c>
      <c r="AC116" s="157">
        <f t="shared" ca="1" si="18"/>
        <v>0</v>
      </c>
      <c r="AD116" s="157">
        <f t="shared" ca="1" si="19"/>
        <v>0</v>
      </c>
      <c r="AE116" s="157">
        <f t="shared" ca="1" si="20"/>
        <v>0</v>
      </c>
      <c r="AF116" s="157">
        <f t="shared" ca="1" si="21"/>
        <v>0</v>
      </c>
      <c r="AG116" s="159">
        <f t="shared" si="22"/>
        <v>113</v>
      </c>
      <c r="AH116" s="152">
        <f t="shared" si="23"/>
        <v>1</v>
      </c>
    </row>
    <row r="117" spans="1:34" ht="25.5" customHeight="1" x14ac:dyDescent="0.2">
      <c r="A117" s="161">
        <f>IF(Soupisky!H116&lt;&gt;"", Soupisky!H116, "")</f>
        <v>6208</v>
      </c>
      <c r="B117" s="162" t="str">
        <f>IF(Soupisky!I116&lt;&gt;"", Soupisky!I116, "")</f>
        <v>Voda Radek</v>
      </c>
      <c r="C117" s="155" t="str">
        <f>IF(Soupisky!J116&lt;&gt;"", Soupisky!J116, "")</f>
        <v>U25</v>
      </c>
      <c r="D117" s="163" t="str">
        <f>IF(AND(A117&lt;&gt;"", Soupisky!E116 &lt;&gt; ""), Soupisky!E116, "")</f>
        <v>MRS Uherské Hradiště PRESTON</v>
      </c>
      <c r="E117" s="157" t="str">
        <f>IF(ISNA(MATCH($A117,'1k - Výsledková listina'!$C:$C,0)),"",INDEX('1k - Výsledková listina'!$B:$T,MATCH($A117,'1k - Výsledková listina'!$C:$C,0),6))</f>
        <v/>
      </c>
      <c r="F117" s="157" t="str">
        <f>IF(ISNA(MATCH($A117,'1k - Výsledková listina'!$C:$C,0)),"",INDEX('1k - Výsledková listina'!$B:$T,MATCH($A117,'1k - Výsledková listina'!$C:$C,0),7))</f>
        <v/>
      </c>
      <c r="G117" s="157" t="str">
        <f>IF(OR(E117="",ISBLANK(E117)),"",INDEX(body!$A:$C,F117+1,2))</f>
        <v/>
      </c>
      <c r="H117" s="157" t="str">
        <f>IF(ISNA(MATCH($A117,'1k - Výsledková listina'!$L:$L,0)),"",INDEX('1k - Výsledková listina'!$B:$T,MATCH($A117,'1k - Výsledková listina'!$L:$L,0),15))</f>
        <v/>
      </c>
      <c r="I117" s="157" t="str">
        <f>IF(ISNA(MATCH($A117,'1k - Výsledková listina'!$L:$L,0)),"",INDEX('1k - Výsledková listina'!$B:$T,MATCH($A117,'1k - Výsledková listina'!$L:$L,0),16))</f>
        <v/>
      </c>
      <c r="J117" s="157" t="str">
        <f>IF(OR(H117="",ISBLANK(H117)),"",INDEX(body!$A:$C,I117+1,2))</f>
        <v/>
      </c>
      <c r="K117" s="157" t="str">
        <f>IF(ISNA(MATCH($A117,'2k - Výsledková listina'!$C:$C,0)),"",INDEX('2k - Výsledková listina'!$B:$T,MATCH($A117,'2k - Výsledková listina'!$C:$C,0),6))</f>
        <v/>
      </c>
      <c r="L117" s="157" t="str">
        <f>IF(ISNA(MATCH($A117,'2k - Výsledková listina'!$C:$C,0)),"",INDEX('2k - Výsledková listina'!$B:$T,MATCH($A117,'2k - Výsledková listina'!$C:$C,0),7))</f>
        <v/>
      </c>
      <c r="M117" s="157" t="str">
        <f>IF(OR(K117="",ISBLANK(K117)),"",INDEX(body!$A:$C,L117+1,2))</f>
        <v/>
      </c>
      <c r="N117" s="157" t="str">
        <f>IF(ISNA(MATCH($A117,'2k - Výsledková listina'!$L:$L,0)),"",INDEX('2k - Výsledková listina'!$B:$T,MATCH($A117,'2k - Výsledková listina'!$L:$L,0),15))</f>
        <v/>
      </c>
      <c r="O117" s="157" t="str">
        <f>IF(ISNA(MATCH($A117,'2k - Výsledková listina'!$L:$L,0)),"",INDEX('2k - Výsledková listina'!$B:$T,MATCH($A117,'2k - Výsledková listina'!$L:$L,0),16))</f>
        <v/>
      </c>
      <c r="P117" s="157" t="str">
        <f>IF(OR(N117="",ISBLANK(N117)),"",INDEX(body!$A:$C,O117+1,2))</f>
        <v/>
      </c>
      <c r="Q117" s="157" t="str">
        <f>IF(ISNA(MATCH($A117,'3k - Výsledková listina'!$C:$C,0)),"",INDEX('3k - Výsledková listina'!$B:$T,MATCH($A117,'3k - Výsledková listina'!$C:$C,0),6))</f>
        <v/>
      </c>
      <c r="R117" s="157" t="str">
        <f>IF(ISNA(MATCH($A117,'3k - Výsledková listina'!$C:$C,0)),"",INDEX('3k - Výsledková listina'!$B:$T,MATCH($A117,'3k - Výsledková listina'!$C:$C,0),7))</f>
        <v/>
      </c>
      <c r="S117" s="157" t="str">
        <f>IF(OR(Q117="",ISBLANK(Q117)),"",INDEX(body!$A:$C,R117+1,2))</f>
        <v/>
      </c>
      <c r="T117" s="157" t="str">
        <f>IF(ISNA(MATCH($A117,'3k - Výsledková listina'!$L:$L,0)),"",INDEX('3k - Výsledková listina'!$B:$T,MATCH($A117,'3k - Výsledková listina'!$L:$L,0),15))</f>
        <v/>
      </c>
      <c r="U117" s="157" t="str">
        <f>IF(ISNA(MATCH($A117,'3k - Výsledková listina'!$L:$L,0)),"",INDEX('3k - Výsledková listina'!$B:$T,MATCH($A117,'3k - Výsledková listina'!$L:$L,0),16))</f>
        <v/>
      </c>
      <c r="V117" s="157" t="str">
        <f>IF(OR(T117="",ISBLANK(T117)),"",INDEX(body!$A:$C,U117+1,2))</f>
        <v/>
      </c>
      <c r="W117" s="157" t="str">
        <f ca="1">IF(ISNA(MATCH($A117,'4k - Výsledková listina'!$C:$C,0)),"",INDEX('4k - Výsledková listina'!$B:$T,MATCH($A117,'4k - Výsledková listina'!$C:$C,0),6))</f>
        <v/>
      </c>
      <c r="X117" s="157" t="str">
        <f ca="1">IF(ISNA(MATCH($A117,'4k - Výsledková listina'!$C:$C,0)),"",INDEX('4k - Výsledková listina'!$B:$T,MATCH($A117,'4k - Výsledková listina'!$C:$C,0),7))</f>
        <v/>
      </c>
      <c r="Y117" s="157" t="str">
        <f ca="1">IF(OR(W117="",ISBLANK(W117)),"",INDEX(body!$A:$C,X117+1,2))</f>
        <v/>
      </c>
      <c r="Z117" s="157" t="str">
        <f ca="1">IF(ISNA(MATCH($A117,'4k - Výsledková listina'!$L:$L,0)),"",INDEX('4k - Výsledková listina'!$B:$T,MATCH($A117,'4k - Výsledková listina'!$L:$L,0),15))</f>
        <v/>
      </c>
      <c r="AA117" s="157" t="str">
        <f ca="1">IF(ISNA(MATCH($A117,'4k - Výsledková listina'!$L:$L,0)),"",INDEX('4k - Výsledková listina'!$B:$T,MATCH($A117,'4k - Výsledková listina'!$L:$L,0),16))</f>
        <v/>
      </c>
      <c r="AB117" s="157" t="str">
        <f ca="1">IF(OR(Z117="",ISBLANK(Z117)),"",INDEX(body!$A:$C,AA117+1,2))</f>
        <v/>
      </c>
      <c r="AC117" s="157">
        <f t="shared" ca="1" si="18"/>
        <v>0</v>
      </c>
      <c r="AD117" s="157">
        <f t="shared" ca="1" si="19"/>
        <v>0</v>
      </c>
      <c r="AE117" s="157">
        <f t="shared" ca="1" si="20"/>
        <v>0</v>
      </c>
      <c r="AF117" s="157">
        <f t="shared" ca="1" si="21"/>
        <v>0</v>
      </c>
      <c r="AG117" s="159">
        <f t="shared" si="22"/>
        <v>114</v>
      </c>
      <c r="AH117" s="152">
        <f t="shared" si="23"/>
        <v>1</v>
      </c>
    </row>
    <row r="118" spans="1:34" ht="25.5" customHeight="1" x14ac:dyDescent="0.2">
      <c r="A118" s="161">
        <f>IF(Soupisky!H117&lt;&gt;"", Soupisky!H117, "")</f>
        <v>6415</v>
      </c>
      <c r="B118" s="162" t="str">
        <f>IF(Soupisky!I117&lt;&gt;"", Soupisky!I117, "")</f>
        <v>Horňas Milan</v>
      </c>
      <c r="C118" s="155" t="str">
        <f>IF(Soupisky!J117&lt;&gt;"", Soupisky!J117, "")</f>
        <v>U25</v>
      </c>
      <c r="D118" s="163" t="str">
        <f>IF(AND(A118&lt;&gt;"", Soupisky!E117 &lt;&gt; ""), Soupisky!E117, "")</f>
        <v>MRS Uherské Hradiště PRESTON</v>
      </c>
      <c r="E118" s="157" t="str">
        <f>IF(ISNA(MATCH($A118,'1k - Výsledková listina'!$C:$C,0)),"",INDEX('1k - Výsledková listina'!$B:$T,MATCH($A118,'1k - Výsledková listina'!$C:$C,0),6))</f>
        <v/>
      </c>
      <c r="F118" s="157" t="str">
        <f>IF(ISNA(MATCH($A118,'1k - Výsledková listina'!$C:$C,0)),"",INDEX('1k - Výsledková listina'!$B:$T,MATCH($A118,'1k - Výsledková listina'!$C:$C,0),7))</f>
        <v/>
      </c>
      <c r="G118" s="157" t="str">
        <f>IF(OR(E118="",ISBLANK(E118)),"",INDEX(body!$A:$C,F118+1,2))</f>
        <v/>
      </c>
      <c r="H118" s="157" t="str">
        <f>IF(ISNA(MATCH($A118,'1k - Výsledková listina'!$L:$L,0)),"",INDEX('1k - Výsledková listina'!$B:$T,MATCH($A118,'1k - Výsledková listina'!$L:$L,0),15))</f>
        <v/>
      </c>
      <c r="I118" s="157" t="str">
        <f>IF(ISNA(MATCH($A118,'1k - Výsledková listina'!$L:$L,0)),"",INDEX('1k - Výsledková listina'!$B:$T,MATCH($A118,'1k - Výsledková listina'!$L:$L,0),16))</f>
        <v/>
      </c>
      <c r="J118" s="157" t="str">
        <f>IF(OR(H118="",ISBLANK(H118)),"",INDEX(body!$A:$C,I118+1,2))</f>
        <v/>
      </c>
      <c r="K118" s="157" t="str">
        <f>IF(ISNA(MATCH($A118,'2k - Výsledková listina'!$C:$C,0)),"",INDEX('2k - Výsledková listina'!$B:$T,MATCH($A118,'2k - Výsledková listina'!$C:$C,0),6))</f>
        <v/>
      </c>
      <c r="L118" s="157" t="str">
        <f>IF(ISNA(MATCH($A118,'2k - Výsledková listina'!$C:$C,0)),"",INDEX('2k - Výsledková listina'!$B:$T,MATCH($A118,'2k - Výsledková listina'!$C:$C,0),7))</f>
        <v/>
      </c>
      <c r="M118" s="157" t="str">
        <f>IF(OR(K118="",ISBLANK(K118)),"",INDEX(body!$A:$C,L118+1,2))</f>
        <v/>
      </c>
      <c r="N118" s="157" t="str">
        <f>IF(ISNA(MATCH($A118,'2k - Výsledková listina'!$L:$L,0)),"",INDEX('2k - Výsledková listina'!$B:$T,MATCH($A118,'2k - Výsledková listina'!$L:$L,0),15))</f>
        <v/>
      </c>
      <c r="O118" s="157" t="str">
        <f>IF(ISNA(MATCH($A118,'2k - Výsledková listina'!$L:$L,0)),"",INDEX('2k - Výsledková listina'!$B:$T,MATCH($A118,'2k - Výsledková listina'!$L:$L,0),16))</f>
        <v/>
      </c>
      <c r="P118" s="157" t="str">
        <f>IF(OR(N118="",ISBLANK(N118)),"",INDEX(body!$A:$C,O118+1,2))</f>
        <v/>
      </c>
      <c r="Q118" s="157" t="str">
        <f>IF(ISNA(MATCH($A118,'3k - Výsledková listina'!$C:$C,0)),"",INDEX('3k - Výsledková listina'!$B:$T,MATCH($A118,'3k - Výsledková listina'!$C:$C,0),6))</f>
        <v/>
      </c>
      <c r="R118" s="157" t="str">
        <f>IF(ISNA(MATCH($A118,'3k - Výsledková listina'!$C:$C,0)),"",INDEX('3k - Výsledková listina'!$B:$T,MATCH($A118,'3k - Výsledková listina'!$C:$C,0),7))</f>
        <v/>
      </c>
      <c r="S118" s="157" t="str">
        <f>IF(OR(Q118="",ISBLANK(Q118)),"",INDEX(body!$A:$C,R118+1,2))</f>
        <v/>
      </c>
      <c r="T118" s="157" t="str">
        <f>IF(ISNA(MATCH($A118,'3k - Výsledková listina'!$L:$L,0)),"",INDEX('3k - Výsledková listina'!$B:$T,MATCH($A118,'3k - Výsledková listina'!$L:$L,0),15))</f>
        <v/>
      </c>
      <c r="U118" s="157" t="str">
        <f>IF(ISNA(MATCH($A118,'3k - Výsledková listina'!$L:$L,0)),"",INDEX('3k - Výsledková listina'!$B:$T,MATCH($A118,'3k - Výsledková listina'!$L:$L,0),16))</f>
        <v/>
      </c>
      <c r="V118" s="157" t="str">
        <f>IF(OR(T118="",ISBLANK(T118)),"",INDEX(body!$A:$C,U118+1,2))</f>
        <v/>
      </c>
      <c r="W118" s="157" t="str">
        <f ca="1">IF(ISNA(MATCH($A118,'4k - Výsledková listina'!$C:$C,0)),"",INDEX('4k - Výsledková listina'!$B:$T,MATCH($A118,'4k - Výsledková listina'!$C:$C,0),6))</f>
        <v/>
      </c>
      <c r="X118" s="157" t="str">
        <f ca="1">IF(ISNA(MATCH($A118,'4k - Výsledková listina'!$C:$C,0)),"",INDEX('4k - Výsledková listina'!$B:$T,MATCH($A118,'4k - Výsledková listina'!$C:$C,0),7))</f>
        <v/>
      </c>
      <c r="Y118" s="157" t="str">
        <f ca="1">IF(OR(W118="",ISBLANK(W118)),"",INDEX(body!$A:$C,X118+1,2))</f>
        <v/>
      </c>
      <c r="Z118" s="157" t="str">
        <f ca="1">IF(ISNA(MATCH($A118,'4k - Výsledková listina'!$L:$L,0)),"",INDEX('4k - Výsledková listina'!$B:$T,MATCH($A118,'4k - Výsledková listina'!$L:$L,0),15))</f>
        <v/>
      </c>
      <c r="AA118" s="157" t="str">
        <f ca="1">IF(ISNA(MATCH($A118,'4k - Výsledková listina'!$L:$L,0)),"",INDEX('4k - Výsledková listina'!$B:$T,MATCH($A118,'4k - Výsledková listina'!$L:$L,0),16))</f>
        <v/>
      </c>
      <c r="AB118" s="157" t="str">
        <f ca="1">IF(OR(Z118="",ISBLANK(Z118)),"",INDEX(body!$A:$C,AA118+1,2))</f>
        <v/>
      </c>
      <c r="AC118" s="157">
        <f t="shared" ca="1" si="18"/>
        <v>0</v>
      </c>
      <c r="AD118" s="157">
        <f t="shared" ca="1" si="19"/>
        <v>0</v>
      </c>
      <c r="AE118" s="157">
        <f t="shared" ca="1" si="20"/>
        <v>0</v>
      </c>
      <c r="AF118" s="157">
        <f t="shared" ca="1" si="21"/>
        <v>0</v>
      </c>
      <c r="AG118" s="159">
        <f t="shared" si="22"/>
        <v>115</v>
      </c>
      <c r="AH118" s="152">
        <f t="shared" si="23"/>
        <v>1</v>
      </c>
    </row>
    <row r="119" spans="1:34" ht="25.5" customHeight="1" x14ac:dyDescent="0.2">
      <c r="A119" s="161">
        <f>IF(Soupisky!H118&lt;&gt;"", Soupisky!H118, "")</f>
        <v>4071</v>
      </c>
      <c r="B119" s="162" t="str">
        <f>IF(Soupisky!I118&lt;&gt;"", Soupisky!I118, "")</f>
        <v>Ing Sobotka Petr</v>
      </c>
      <c r="C119" s="155" t="str">
        <f>IF(Soupisky!J118&lt;&gt;"", Soupisky!J118, "")</f>
        <v>M</v>
      </c>
      <c r="D119" s="163" t="str">
        <f>IF(AND(A119&lt;&gt;"", Soupisky!E118 &lt;&gt; ""), Soupisky!E118, "")</f>
        <v>MRS Uherské Hradiště PRESTON</v>
      </c>
      <c r="E119" s="157" t="str">
        <f>IF(ISNA(MATCH($A119,'1k - Výsledková listina'!$C:$C,0)),"",INDEX('1k - Výsledková listina'!$B:$T,MATCH($A119,'1k - Výsledková listina'!$C:$C,0),6))</f>
        <v/>
      </c>
      <c r="F119" s="157" t="str">
        <f>IF(ISNA(MATCH($A119,'1k - Výsledková listina'!$C:$C,0)),"",INDEX('1k - Výsledková listina'!$B:$T,MATCH($A119,'1k - Výsledková listina'!$C:$C,0),7))</f>
        <v/>
      </c>
      <c r="G119" s="157" t="str">
        <f>IF(OR(E119="",ISBLANK(E119)),"",INDEX(body!$A:$C,F119+1,2))</f>
        <v/>
      </c>
      <c r="H119" s="157" t="str">
        <f>IF(ISNA(MATCH($A119,'1k - Výsledková listina'!$L:$L,0)),"",INDEX('1k - Výsledková listina'!$B:$T,MATCH($A119,'1k - Výsledková listina'!$L:$L,0),15))</f>
        <v/>
      </c>
      <c r="I119" s="157" t="str">
        <f>IF(ISNA(MATCH($A119,'1k - Výsledková listina'!$L:$L,0)),"",INDEX('1k - Výsledková listina'!$B:$T,MATCH($A119,'1k - Výsledková listina'!$L:$L,0),16))</f>
        <v/>
      </c>
      <c r="J119" s="157" t="str">
        <f>IF(OR(H119="",ISBLANK(H119)),"",INDEX(body!$A:$C,I119+1,2))</f>
        <v/>
      </c>
      <c r="K119" s="157" t="str">
        <f>IF(ISNA(MATCH($A119,'2k - Výsledková listina'!$C:$C,0)),"",INDEX('2k - Výsledková listina'!$B:$T,MATCH($A119,'2k - Výsledková listina'!$C:$C,0),6))</f>
        <v/>
      </c>
      <c r="L119" s="157" t="str">
        <f>IF(ISNA(MATCH($A119,'2k - Výsledková listina'!$C:$C,0)),"",INDEX('2k - Výsledková listina'!$B:$T,MATCH($A119,'2k - Výsledková listina'!$C:$C,0),7))</f>
        <v/>
      </c>
      <c r="M119" s="157" t="str">
        <f>IF(OR(K119="",ISBLANK(K119)),"",INDEX(body!$A:$C,L119+1,2))</f>
        <v/>
      </c>
      <c r="N119" s="157" t="str">
        <f>IF(ISNA(MATCH($A119,'2k - Výsledková listina'!$L:$L,0)),"",INDEX('2k - Výsledková listina'!$B:$T,MATCH($A119,'2k - Výsledková listina'!$L:$L,0),15))</f>
        <v/>
      </c>
      <c r="O119" s="157" t="str">
        <f>IF(ISNA(MATCH($A119,'2k - Výsledková listina'!$L:$L,0)),"",INDEX('2k - Výsledková listina'!$B:$T,MATCH($A119,'2k - Výsledková listina'!$L:$L,0),16))</f>
        <v/>
      </c>
      <c r="P119" s="157" t="str">
        <f>IF(OR(N119="",ISBLANK(N119)),"",INDEX(body!$A:$C,O119+1,2))</f>
        <v/>
      </c>
      <c r="Q119" s="157" t="str">
        <f>IF(ISNA(MATCH($A119,'3k - Výsledková listina'!$C:$C,0)),"",INDEX('3k - Výsledková listina'!$B:$T,MATCH($A119,'3k - Výsledková listina'!$C:$C,0),6))</f>
        <v/>
      </c>
      <c r="R119" s="157" t="str">
        <f>IF(ISNA(MATCH($A119,'3k - Výsledková listina'!$C:$C,0)),"",INDEX('3k - Výsledková listina'!$B:$T,MATCH($A119,'3k - Výsledková listina'!$C:$C,0),7))</f>
        <v/>
      </c>
      <c r="S119" s="157" t="str">
        <f>IF(OR(Q119="",ISBLANK(Q119)),"",INDEX(body!$A:$C,R119+1,2))</f>
        <v/>
      </c>
      <c r="T119" s="157" t="str">
        <f>IF(ISNA(MATCH($A119,'3k - Výsledková listina'!$L:$L,0)),"",INDEX('3k - Výsledková listina'!$B:$T,MATCH($A119,'3k - Výsledková listina'!$L:$L,0),15))</f>
        <v/>
      </c>
      <c r="U119" s="157" t="str">
        <f>IF(ISNA(MATCH($A119,'3k - Výsledková listina'!$L:$L,0)),"",INDEX('3k - Výsledková listina'!$B:$T,MATCH($A119,'3k - Výsledková listina'!$L:$L,0),16))</f>
        <v/>
      </c>
      <c r="V119" s="157" t="str">
        <f>IF(OR(T119="",ISBLANK(T119)),"",INDEX(body!$A:$C,U119+1,2))</f>
        <v/>
      </c>
      <c r="W119" s="157" t="str">
        <f ca="1">IF(ISNA(MATCH($A119,'4k - Výsledková listina'!$C:$C,0)),"",INDEX('4k - Výsledková listina'!$B:$T,MATCH($A119,'4k - Výsledková listina'!$C:$C,0),6))</f>
        <v/>
      </c>
      <c r="X119" s="157" t="str">
        <f ca="1">IF(ISNA(MATCH($A119,'4k - Výsledková listina'!$C:$C,0)),"",INDEX('4k - Výsledková listina'!$B:$T,MATCH($A119,'4k - Výsledková listina'!$C:$C,0),7))</f>
        <v/>
      </c>
      <c r="Y119" s="157" t="str">
        <f ca="1">IF(OR(W119="",ISBLANK(W119)),"",INDEX(body!$A:$C,X119+1,2))</f>
        <v/>
      </c>
      <c r="Z119" s="157" t="str">
        <f ca="1">IF(ISNA(MATCH($A119,'4k - Výsledková listina'!$L:$L,0)),"",INDEX('4k - Výsledková listina'!$B:$T,MATCH($A119,'4k - Výsledková listina'!$L:$L,0),15))</f>
        <v/>
      </c>
      <c r="AA119" s="157" t="str">
        <f ca="1">IF(ISNA(MATCH($A119,'4k - Výsledková listina'!$L:$L,0)),"",INDEX('4k - Výsledková listina'!$B:$T,MATCH($A119,'4k - Výsledková listina'!$L:$L,0),16))</f>
        <v/>
      </c>
      <c r="AB119" s="157" t="str">
        <f ca="1">IF(OR(Z119="",ISBLANK(Z119)),"",INDEX(body!$A:$C,AA119+1,2))</f>
        <v/>
      </c>
      <c r="AC119" s="157">
        <f t="shared" ca="1" si="18"/>
        <v>0</v>
      </c>
      <c r="AD119" s="157">
        <f t="shared" ca="1" si="19"/>
        <v>0</v>
      </c>
      <c r="AE119" s="157">
        <f t="shared" ca="1" si="20"/>
        <v>0</v>
      </c>
      <c r="AF119" s="157">
        <f t="shared" ca="1" si="21"/>
        <v>0</v>
      </c>
      <c r="AG119" s="159">
        <f t="shared" si="22"/>
        <v>116</v>
      </c>
      <c r="AH119" s="152">
        <f t="shared" si="23"/>
        <v>1</v>
      </c>
    </row>
    <row r="120" spans="1:34" ht="25.5" customHeight="1" x14ac:dyDescent="0.2">
      <c r="A120" s="161" t="str">
        <f>IF(Soupisky!H119&lt;&gt;"", Soupisky!H119, "")</f>
        <v/>
      </c>
      <c r="B120" s="162" t="str">
        <f>IF(Soupisky!I119&lt;&gt;"", Soupisky!I119, "")</f>
        <v/>
      </c>
      <c r="C120" s="155" t="str">
        <f>IF(Soupisky!J119&lt;&gt;"", Soupisky!J119, "")</f>
        <v/>
      </c>
      <c r="D120" s="163" t="str">
        <f>IF(AND(A120&lt;&gt;"", Soupisky!E119 &lt;&gt; ""), Soupisky!E119, "")</f>
        <v/>
      </c>
      <c r="E120" s="157" t="str">
        <f>IF(ISNA(MATCH($A120,'1k - Výsledková listina'!$C:$C,0)),"",INDEX('1k - Výsledková listina'!$B:$T,MATCH($A120,'1k - Výsledková listina'!$C:$C,0),6))</f>
        <v/>
      </c>
      <c r="F120" s="157" t="str">
        <f>IF(ISNA(MATCH($A120,'1k - Výsledková listina'!$C:$C,0)),"",INDEX('1k - Výsledková listina'!$B:$T,MATCH($A120,'1k - Výsledková listina'!$C:$C,0),7))</f>
        <v/>
      </c>
      <c r="G120" s="157" t="str">
        <f>IF(OR(E120="",ISBLANK(E120)),"",INDEX(body!$A:$C,F120+1,2))</f>
        <v/>
      </c>
      <c r="H120" s="157" t="str">
        <f>IF(ISNA(MATCH($A120,'1k - Výsledková listina'!$L:$L,0)),"",INDEX('1k - Výsledková listina'!$B:$T,MATCH($A120,'1k - Výsledková listina'!$L:$L,0),15))</f>
        <v/>
      </c>
      <c r="I120" s="157" t="str">
        <f>IF(ISNA(MATCH($A120,'1k - Výsledková listina'!$L:$L,0)),"",INDEX('1k - Výsledková listina'!$B:$T,MATCH($A120,'1k - Výsledková listina'!$L:$L,0),16))</f>
        <v/>
      </c>
      <c r="J120" s="157" t="str">
        <f>IF(OR(H120="",ISBLANK(H120)),"",INDEX(body!$A:$C,I120+1,2))</f>
        <v/>
      </c>
      <c r="K120" s="157" t="str">
        <f>IF(ISNA(MATCH($A120,'2k - Výsledková listina'!$C:$C,0)),"",INDEX('2k - Výsledková listina'!$B:$T,MATCH($A120,'2k - Výsledková listina'!$C:$C,0),6))</f>
        <v/>
      </c>
      <c r="L120" s="157" t="str">
        <f>IF(ISNA(MATCH($A120,'2k - Výsledková listina'!$C:$C,0)),"",INDEX('2k - Výsledková listina'!$B:$T,MATCH($A120,'2k - Výsledková listina'!$C:$C,0),7))</f>
        <v/>
      </c>
      <c r="M120" s="157" t="str">
        <f>IF(OR(K120="",ISBLANK(K120)),"",INDEX(body!$A:$C,L120+1,2))</f>
        <v/>
      </c>
      <c r="N120" s="157" t="str">
        <f>IF(ISNA(MATCH($A120,'2k - Výsledková listina'!$L:$L,0)),"",INDEX('2k - Výsledková listina'!$B:$T,MATCH($A120,'2k - Výsledková listina'!$L:$L,0),15))</f>
        <v/>
      </c>
      <c r="O120" s="157" t="str">
        <f>IF(ISNA(MATCH($A120,'2k - Výsledková listina'!$L:$L,0)),"",INDEX('2k - Výsledková listina'!$B:$T,MATCH($A120,'2k - Výsledková listina'!$L:$L,0),16))</f>
        <v/>
      </c>
      <c r="P120" s="157" t="str">
        <f>IF(OR(N120="",ISBLANK(N120)),"",INDEX(body!$A:$C,O120+1,2))</f>
        <v/>
      </c>
      <c r="Q120" s="157" t="str">
        <f>IF(ISNA(MATCH($A120,'3k - Výsledková listina'!$C:$C,0)),"",INDEX('3k - Výsledková listina'!$B:$T,MATCH($A120,'3k - Výsledková listina'!$C:$C,0),6))</f>
        <v/>
      </c>
      <c r="R120" s="157" t="str">
        <f>IF(ISNA(MATCH($A120,'3k - Výsledková listina'!$C:$C,0)),"",INDEX('3k - Výsledková listina'!$B:$T,MATCH($A120,'3k - Výsledková listina'!$C:$C,0),7))</f>
        <v/>
      </c>
      <c r="S120" s="157" t="str">
        <f>IF(OR(Q120="",ISBLANK(Q120)),"",INDEX(body!$A:$C,R120+1,2))</f>
        <v/>
      </c>
      <c r="T120" s="157" t="str">
        <f>IF(ISNA(MATCH($A120,'3k - Výsledková listina'!$L:$L,0)),"",INDEX('3k - Výsledková listina'!$B:$T,MATCH($A120,'3k - Výsledková listina'!$L:$L,0),15))</f>
        <v/>
      </c>
      <c r="U120" s="157" t="str">
        <f>IF(ISNA(MATCH($A120,'3k - Výsledková listina'!$L:$L,0)),"",INDEX('3k - Výsledková listina'!$B:$T,MATCH($A120,'3k - Výsledková listina'!$L:$L,0),16))</f>
        <v/>
      </c>
      <c r="V120" s="157" t="str">
        <f>IF(OR(T120="",ISBLANK(T120)),"",INDEX(body!$A:$C,U120+1,2))</f>
        <v/>
      </c>
      <c r="W120" s="157" t="str">
        <f ca="1">IF(ISNA(MATCH($A120,'4k - Výsledková listina'!$C:$C,0)),"",INDEX('4k - Výsledková listina'!$B:$T,MATCH($A120,'4k - Výsledková listina'!$C:$C,0),6))</f>
        <v/>
      </c>
      <c r="X120" s="157" t="str">
        <f ca="1">IF(ISNA(MATCH($A120,'4k - Výsledková listina'!$C:$C,0)),"",INDEX('4k - Výsledková listina'!$B:$T,MATCH($A120,'4k - Výsledková listina'!$C:$C,0),7))</f>
        <v/>
      </c>
      <c r="Y120" s="157" t="str">
        <f ca="1">IF(OR(W120="",ISBLANK(W120)),"",INDEX(body!$A:$C,X120+1,2))</f>
        <v/>
      </c>
      <c r="Z120" s="157" t="str">
        <f ca="1">IF(ISNA(MATCH($A120,'4k - Výsledková listina'!$L:$L,0)),"",INDEX('4k - Výsledková listina'!$B:$T,MATCH($A120,'4k - Výsledková listina'!$L:$L,0),15))</f>
        <v/>
      </c>
      <c r="AA120" s="157" t="str">
        <f ca="1">IF(ISNA(MATCH($A120,'4k - Výsledková listina'!$L:$L,0)),"",INDEX('4k - Výsledková listina'!$B:$T,MATCH($A120,'4k - Výsledková listina'!$L:$L,0),16))</f>
        <v/>
      </c>
      <c r="AB120" s="157" t="str">
        <f ca="1">IF(OR(Z120="",ISBLANK(Z120)),"",INDEX(body!$A:$C,AA120+1,2))</f>
        <v/>
      </c>
      <c r="AC120" s="157">
        <f t="shared" ca="1" si="18"/>
        <v>0</v>
      </c>
      <c r="AD120" s="157">
        <f t="shared" ca="1" si="19"/>
        <v>0</v>
      </c>
      <c r="AE120" s="157">
        <f t="shared" ca="1" si="20"/>
        <v>0</v>
      </c>
      <c r="AF120" s="157">
        <f t="shared" ca="1" si="21"/>
        <v>0</v>
      </c>
      <c r="AG120" s="159">
        <f t="shared" si="22"/>
        <v>117</v>
      </c>
      <c r="AH120" s="152">
        <f t="shared" si="23"/>
        <v>0</v>
      </c>
    </row>
    <row r="121" spans="1:34" ht="25.5" customHeight="1" x14ac:dyDescent="0.2">
      <c r="A121" s="161">
        <f>IF(Soupisky!H120&lt;&gt;"", Soupisky!H120, "")</f>
        <v>79</v>
      </c>
      <c r="B121" s="162" t="str">
        <f>IF(Soupisky!I120&lt;&gt;"", Soupisky!I120, "")</f>
        <v>Maštera Vojtěch</v>
      </c>
      <c r="C121" s="155" t="str">
        <f>IF(Soupisky!J120&lt;&gt;"", Soupisky!J120, "")</f>
        <v>M</v>
      </c>
      <c r="D121" s="163" t="str">
        <f>IF(AND(A121&lt;&gt;"", Soupisky!E120 &lt;&gt; ""), Soupisky!E120, "")</f>
        <v>MO ČRS Jindřichův Hradec AWAS DRENNAN</v>
      </c>
      <c r="E121" s="157">
        <f>IF(ISNA(MATCH($A121,'1k - Výsledková listina'!$C:$C,0)),"",INDEX('1k - Výsledková listina'!$B:$T,MATCH($A121,'1k - Výsledková listina'!$C:$C,0),6))</f>
        <v>6840</v>
      </c>
      <c r="F121" s="157">
        <f>IF(ISNA(MATCH($A121,'1k - Výsledková listina'!$C:$C,0)),"",INDEX('1k - Výsledková listina'!$B:$T,MATCH($A121,'1k - Výsledková listina'!$C:$C,0),7))</f>
        <v>11</v>
      </c>
      <c r="G121" s="157">
        <f>IF(OR(E121="",ISBLANK(E121)),"",INDEX(body!$A:$C,F121+1,2))</f>
        <v>10</v>
      </c>
      <c r="H121" s="157">
        <f>IF(ISNA(MATCH($A121,'1k - Výsledková listina'!$L:$L,0)),"",INDEX('1k - Výsledková listina'!$B:$T,MATCH($A121,'1k - Výsledková listina'!$L:$L,0),15))</f>
        <v>3400</v>
      </c>
      <c r="I121" s="157">
        <f>IF(ISNA(MATCH($A121,'1k - Výsledková listina'!$L:$L,0)),"",INDEX('1k - Výsledková listina'!$B:$T,MATCH($A121,'1k - Výsledková listina'!$L:$L,0),16))</f>
        <v>7</v>
      </c>
      <c r="J121" s="157">
        <f>IF(OR(H121="",ISBLANK(H121)),"",INDEX(body!$A:$C,I121+1,2))</f>
        <v>22</v>
      </c>
      <c r="K121" s="157" t="str">
        <f>IF(ISNA(MATCH($A121,'2k - Výsledková listina'!$C:$C,0)),"",INDEX('2k - Výsledková listina'!$B:$T,MATCH($A121,'2k - Výsledková listina'!$C:$C,0),6))</f>
        <v/>
      </c>
      <c r="L121" s="157" t="str">
        <f>IF(ISNA(MATCH($A121,'2k - Výsledková listina'!$C:$C,0)),"",INDEX('2k - Výsledková listina'!$B:$T,MATCH($A121,'2k - Výsledková listina'!$C:$C,0),7))</f>
        <v/>
      </c>
      <c r="M121" s="157" t="str">
        <f>IF(OR(K121="",ISBLANK(K121)),"",INDEX(body!$A:$C,L121+1,2))</f>
        <v/>
      </c>
      <c r="N121" s="157" t="str">
        <f>IF(ISNA(MATCH($A121,'2k - Výsledková listina'!$L:$L,0)),"",INDEX('2k - Výsledková listina'!$B:$T,MATCH($A121,'2k - Výsledková listina'!$L:$L,0),15))</f>
        <v/>
      </c>
      <c r="O121" s="157" t="str">
        <f>IF(ISNA(MATCH($A121,'2k - Výsledková listina'!$L:$L,0)),"",INDEX('2k - Výsledková listina'!$B:$T,MATCH($A121,'2k - Výsledková listina'!$L:$L,0),16))</f>
        <v/>
      </c>
      <c r="P121" s="157" t="str">
        <f>IF(OR(N121="",ISBLANK(N121)),"",INDEX(body!$A:$C,O121+1,2))</f>
        <v/>
      </c>
      <c r="Q121" s="157" t="str">
        <f>IF(ISNA(MATCH($A121,'3k - Výsledková listina'!$C:$C,0)),"",INDEX('3k - Výsledková listina'!$B:$T,MATCH($A121,'3k - Výsledková listina'!$C:$C,0),6))</f>
        <v/>
      </c>
      <c r="R121" s="157" t="str">
        <f>IF(ISNA(MATCH($A121,'3k - Výsledková listina'!$C:$C,0)),"",INDEX('3k - Výsledková listina'!$B:$T,MATCH($A121,'3k - Výsledková listina'!$C:$C,0),7))</f>
        <v/>
      </c>
      <c r="S121" s="157" t="str">
        <f>IF(OR(Q121="",ISBLANK(Q121)),"",INDEX(body!$A:$C,R121+1,2))</f>
        <v/>
      </c>
      <c r="T121" s="157" t="str">
        <f>IF(ISNA(MATCH($A121,'3k - Výsledková listina'!$L:$L,0)),"",INDEX('3k - Výsledková listina'!$B:$T,MATCH($A121,'3k - Výsledková listina'!$L:$L,0),15))</f>
        <v/>
      </c>
      <c r="U121" s="157" t="str">
        <f>IF(ISNA(MATCH($A121,'3k - Výsledková listina'!$L:$L,0)),"",INDEX('3k - Výsledková listina'!$B:$T,MATCH($A121,'3k - Výsledková listina'!$L:$L,0),16))</f>
        <v/>
      </c>
      <c r="V121" s="157" t="str">
        <f>IF(OR(T121="",ISBLANK(T121)),"",INDEX(body!$A:$C,U121+1,2))</f>
        <v/>
      </c>
      <c r="W121" s="157" t="str">
        <f ca="1">IF(ISNA(MATCH($A121,'4k - Výsledková listina'!$C:$C,0)),"",INDEX('4k - Výsledková listina'!$B:$T,MATCH($A121,'4k - Výsledková listina'!$C:$C,0),6))</f>
        <v/>
      </c>
      <c r="X121" s="157" t="str">
        <f ca="1">IF(ISNA(MATCH($A121,'4k - Výsledková listina'!$C:$C,0)),"",INDEX('4k - Výsledková listina'!$B:$T,MATCH($A121,'4k - Výsledková listina'!$C:$C,0),7))</f>
        <v/>
      </c>
      <c r="Y121" s="157" t="str">
        <f ca="1">IF(OR(W121="",ISBLANK(W121)),"",INDEX(body!$A:$C,X121+1,2))</f>
        <v/>
      </c>
      <c r="Z121" s="157" t="str">
        <f ca="1">IF(ISNA(MATCH($A121,'4k - Výsledková listina'!$L:$L,0)),"",INDEX('4k - Výsledková listina'!$B:$T,MATCH($A121,'4k - Výsledková listina'!$L:$L,0),15))</f>
        <v/>
      </c>
      <c r="AA121" s="157" t="str">
        <f ca="1">IF(ISNA(MATCH($A121,'4k - Výsledková listina'!$L:$L,0)),"",INDEX('4k - Výsledková listina'!$B:$T,MATCH($A121,'4k - Výsledková listina'!$L:$L,0),16))</f>
        <v/>
      </c>
      <c r="AB121" s="157" t="str">
        <f ca="1">IF(OR(Z121="",ISBLANK(Z121)),"",INDEX(body!$A:$C,AA121+1,2))</f>
        <v/>
      </c>
      <c r="AC121" s="157">
        <f t="shared" ca="1" si="18"/>
        <v>10240</v>
      </c>
      <c r="AD121" s="157">
        <f t="shared" ca="1" si="19"/>
        <v>18</v>
      </c>
      <c r="AE121" s="157">
        <f t="shared" ca="1" si="20"/>
        <v>32</v>
      </c>
      <c r="AF121" s="157">
        <f t="shared" ca="1" si="21"/>
        <v>2</v>
      </c>
      <c r="AG121" s="159">
        <f t="shared" si="22"/>
        <v>118</v>
      </c>
      <c r="AH121" s="152">
        <f t="shared" si="23"/>
        <v>1</v>
      </c>
    </row>
    <row r="122" spans="1:34" ht="25.5" customHeight="1" x14ac:dyDescent="0.2">
      <c r="A122" s="161">
        <f>IF(Soupisky!H121&lt;&gt;"", Soupisky!H121, "")</f>
        <v>5514</v>
      </c>
      <c r="B122" s="162" t="str">
        <f>IF(Soupisky!I121&lt;&gt;"", Soupisky!I121, "")</f>
        <v>TOMEČEK Michal</v>
      </c>
      <c r="C122" s="155" t="str">
        <f>IF(Soupisky!J121&lt;&gt;"", Soupisky!J121, "")</f>
        <v>M</v>
      </c>
      <c r="D122" s="163" t="str">
        <f>IF(AND(A122&lt;&gt;"", Soupisky!E121 &lt;&gt; ""), Soupisky!E121, "")</f>
        <v>MO ČRS Jindřichův Hradec AWAS DRENNAN</v>
      </c>
      <c r="E122" s="157">
        <f>IF(ISNA(MATCH($A122,'1k - Výsledková listina'!$C:$C,0)),"",INDEX('1k - Výsledková listina'!$B:$T,MATCH($A122,'1k - Výsledková listina'!$C:$C,0),6))</f>
        <v>8920</v>
      </c>
      <c r="F122" s="157">
        <f>IF(ISNA(MATCH($A122,'1k - Výsledková listina'!$C:$C,0)),"",INDEX('1k - Výsledková listina'!$B:$T,MATCH($A122,'1k - Výsledková listina'!$C:$C,0),7))</f>
        <v>6</v>
      </c>
      <c r="G122" s="157">
        <f>IF(OR(E122="",ISBLANK(E122)),"",INDEX(body!$A:$C,F122+1,2))</f>
        <v>25</v>
      </c>
      <c r="H122" s="157">
        <f>IF(ISNA(MATCH($A122,'1k - Výsledková listina'!$L:$L,0)),"",INDEX('1k - Výsledková listina'!$B:$T,MATCH($A122,'1k - Výsledková listina'!$L:$L,0),15))</f>
        <v>430</v>
      </c>
      <c r="I122" s="157">
        <f>IF(ISNA(MATCH($A122,'1k - Výsledková listina'!$L:$L,0)),"",INDEX('1k - Výsledková listina'!$B:$T,MATCH($A122,'1k - Výsledková listina'!$L:$L,0),16))</f>
        <v>12</v>
      </c>
      <c r="J122" s="157">
        <f>IF(OR(H122="",ISBLANK(H122)),"",INDEX(body!$A:$C,I122+1,2))</f>
        <v>7</v>
      </c>
      <c r="K122" s="157" t="str">
        <f>IF(ISNA(MATCH($A122,'2k - Výsledková listina'!$C:$C,0)),"",INDEX('2k - Výsledková listina'!$B:$T,MATCH($A122,'2k - Výsledková listina'!$C:$C,0),6))</f>
        <v/>
      </c>
      <c r="L122" s="157" t="str">
        <f>IF(ISNA(MATCH($A122,'2k - Výsledková listina'!$C:$C,0)),"",INDEX('2k - Výsledková listina'!$B:$T,MATCH($A122,'2k - Výsledková listina'!$C:$C,0),7))</f>
        <v/>
      </c>
      <c r="M122" s="157" t="str">
        <f>IF(OR(K122="",ISBLANK(K122)),"",INDEX(body!$A:$C,L122+1,2))</f>
        <v/>
      </c>
      <c r="N122" s="157" t="str">
        <f>IF(ISNA(MATCH($A122,'2k - Výsledková listina'!$L:$L,0)),"",INDEX('2k - Výsledková listina'!$B:$T,MATCH($A122,'2k - Výsledková listina'!$L:$L,0),15))</f>
        <v/>
      </c>
      <c r="O122" s="157" t="str">
        <f>IF(ISNA(MATCH($A122,'2k - Výsledková listina'!$L:$L,0)),"",INDEX('2k - Výsledková listina'!$B:$T,MATCH($A122,'2k - Výsledková listina'!$L:$L,0),16))</f>
        <v/>
      </c>
      <c r="P122" s="157" t="str">
        <f>IF(OR(N122="",ISBLANK(N122)),"",INDEX(body!$A:$C,O122+1,2))</f>
        <v/>
      </c>
      <c r="Q122" s="157" t="str">
        <f>IF(ISNA(MATCH($A122,'3k - Výsledková listina'!$C:$C,0)),"",INDEX('3k - Výsledková listina'!$B:$T,MATCH($A122,'3k - Výsledková listina'!$C:$C,0),6))</f>
        <v/>
      </c>
      <c r="R122" s="157" t="str">
        <f>IF(ISNA(MATCH($A122,'3k - Výsledková listina'!$C:$C,0)),"",INDEX('3k - Výsledková listina'!$B:$T,MATCH($A122,'3k - Výsledková listina'!$C:$C,0),7))</f>
        <v/>
      </c>
      <c r="S122" s="157" t="str">
        <f>IF(OR(Q122="",ISBLANK(Q122)),"",INDEX(body!$A:$C,R122+1,2))</f>
        <v/>
      </c>
      <c r="T122" s="157" t="str">
        <f>IF(ISNA(MATCH($A122,'3k - Výsledková listina'!$L:$L,0)),"",INDEX('3k - Výsledková listina'!$B:$T,MATCH($A122,'3k - Výsledková listina'!$L:$L,0),15))</f>
        <v/>
      </c>
      <c r="U122" s="157" t="str">
        <f>IF(ISNA(MATCH($A122,'3k - Výsledková listina'!$L:$L,0)),"",INDEX('3k - Výsledková listina'!$B:$T,MATCH($A122,'3k - Výsledková listina'!$L:$L,0),16))</f>
        <v/>
      </c>
      <c r="V122" s="157" t="str">
        <f>IF(OR(T122="",ISBLANK(T122)),"",INDEX(body!$A:$C,U122+1,2))</f>
        <v/>
      </c>
      <c r="W122" s="157" t="str">
        <f ca="1">IF(ISNA(MATCH($A122,'4k - Výsledková listina'!$C:$C,0)),"",INDEX('4k - Výsledková listina'!$B:$T,MATCH($A122,'4k - Výsledková listina'!$C:$C,0),6))</f>
        <v/>
      </c>
      <c r="X122" s="157" t="str">
        <f ca="1">IF(ISNA(MATCH($A122,'4k - Výsledková listina'!$C:$C,0)),"",INDEX('4k - Výsledková listina'!$B:$T,MATCH($A122,'4k - Výsledková listina'!$C:$C,0),7))</f>
        <v/>
      </c>
      <c r="Y122" s="157" t="str">
        <f ca="1">IF(OR(W122="",ISBLANK(W122)),"",INDEX(body!$A:$C,X122+1,2))</f>
        <v/>
      </c>
      <c r="Z122" s="157" t="str">
        <f ca="1">IF(ISNA(MATCH($A122,'4k - Výsledková listina'!$L:$L,0)),"",INDEX('4k - Výsledková listina'!$B:$T,MATCH($A122,'4k - Výsledková listina'!$L:$L,0),15))</f>
        <v/>
      </c>
      <c r="AA122" s="157" t="str">
        <f ca="1">IF(ISNA(MATCH($A122,'4k - Výsledková listina'!$L:$L,0)),"",INDEX('4k - Výsledková listina'!$B:$T,MATCH($A122,'4k - Výsledková listina'!$L:$L,0),16))</f>
        <v/>
      </c>
      <c r="AB122" s="157" t="str">
        <f ca="1">IF(OR(Z122="",ISBLANK(Z122)),"",INDEX(body!$A:$C,AA122+1,2))</f>
        <v/>
      </c>
      <c r="AC122" s="157">
        <f t="shared" ca="1" si="18"/>
        <v>9350</v>
      </c>
      <c r="AD122" s="157">
        <f t="shared" ca="1" si="19"/>
        <v>18</v>
      </c>
      <c r="AE122" s="157">
        <f t="shared" ca="1" si="20"/>
        <v>32</v>
      </c>
      <c r="AF122" s="157">
        <f t="shared" ca="1" si="21"/>
        <v>2</v>
      </c>
      <c r="AG122" s="159">
        <f t="shared" si="22"/>
        <v>119</v>
      </c>
      <c r="AH122" s="152">
        <f t="shared" si="23"/>
        <v>1</v>
      </c>
    </row>
    <row r="123" spans="1:34" ht="25.5" customHeight="1" x14ac:dyDescent="0.2">
      <c r="A123" s="161">
        <f>IF(Soupisky!H122&lt;&gt;"", Soupisky!H122, "")</f>
        <v>2651</v>
      </c>
      <c r="B123" s="162" t="str">
        <f>IF(Soupisky!I122&lt;&gt;"", Soupisky!I122, "")</f>
        <v>Ing. Jura Martin</v>
      </c>
      <c r="C123" s="155" t="str">
        <f>IF(Soupisky!J122&lt;&gt;"", Soupisky!J122, "")</f>
        <v>M</v>
      </c>
      <c r="D123" s="163" t="str">
        <f>IF(AND(A123&lt;&gt;"", Soupisky!E122 &lt;&gt; ""), Soupisky!E122, "")</f>
        <v>MO ČRS Jindřichův Hradec AWAS DRENNAN</v>
      </c>
      <c r="E123" s="157" t="str">
        <f>IF(ISNA(MATCH($A123,'1k - Výsledková listina'!$C:$C,0)),"",INDEX('1k - Výsledková listina'!$B:$T,MATCH($A123,'1k - Výsledková listina'!$C:$C,0),6))</f>
        <v/>
      </c>
      <c r="F123" s="157" t="str">
        <f>IF(ISNA(MATCH($A123,'1k - Výsledková listina'!$C:$C,0)),"",INDEX('1k - Výsledková listina'!$B:$T,MATCH($A123,'1k - Výsledková listina'!$C:$C,0),7))</f>
        <v/>
      </c>
      <c r="G123" s="157" t="str">
        <f>IF(OR(E123="",ISBLANK(E123)),"",INDEX(body!$A:$C,F123+1,2))</f>
        <v/>
      </c>
      <c r="H123" s="157" t="str">
        <f>IF(ISNA(MATCH($A123,'1k - Výsledková listina'!$L:$L,0)),"",INDEX('1k - Výsledková listina'!$B:$T,MATCH($A123,'1k - Výsledková listina'!$L:$L,0),15))</f>
        <v/>
      </c>
      <c r="I123" s="157" t="str">
        <f>IF(ISNA(MATCH($A123,'1k - Výsledková listina'!$L:$L,0)),"",INDEX('1k - Výsledková listina'!$B:$T,MATCH($A123,'1k - Výsledková listina'!$L:$L,0),16))</f>
        <v/>
      </c>
      <c r="J123" s="157" t="str">
        <f>IF(OR(H123="",ISBLANK(H123)),"",INDEX(body!$A:$C,I123+1,2))</f>
        <v/>
      </c>
      <c r="K123" s="157" t="str">
        <f>IF(ISNA(MATCH($A123,'2k - Výsledková listina'!$C:$C,0)),"",INDEX('2k - Výsledková listina'!$B:$T,MATCH($A123,'2k - Výsledková listina'!$C:$C,0),6))</f>
        <v/>
      </c>
      <c r="L123" s="157" t="str">
        <f>IF(ISNA(MATCH($A123,'2k - Výsledková listina'!$C:$C,0)),"",INDEX('2k - Výsledková listina'!$B:$T,MATCH($A123,'2k - Výsledková listina'!$C:$C,0),7))</f>
        <v/>
      </c>
      <c r="M123" s="157" t="str">
        <f>IF(OR(K123="",ISBLANK(K123)),"",INDEX(body!$A:$C,L123+1,2))</f>
        <v/>
      </c>
      <c r="N123" s="157" t="str">
        <f>IF(ISNA(MATCH($A123,'2k - Výsledková listina'!$L:$L,0)),"",INDEX('2k - Výsledková listina'!$B:$T,MATCH($A123,'2k - Výsledková listina'!$L:$L,0),15))</f>
        <v/>
      </c>
      <c r="O123" s="157" t="str">
        <f>IF(ISNA(MATCH($A123,'2k - Výsledková listina'!$L:$L,0)),"",INDEX('2k - Výsledková listina'!$B:$T,MATCH($A123,'2k - Výsledková listina'!$L:$L,0),16))</f>
        <v/>
      </c>
      <c r="P123" s="157" t="str">
        <f>IF(OR(N123="",ISBLANK(N123)),"",INDEX(body!$A:$C,O123+1,2))</f>
        <v/>
      </c>
      <c r="Q123" s="157" t="str">
        <f>IF(ISNA(MATCH($A123,'3k - Výsledková listina'!$C:$C,0)),"",INDEX('3k - Výsledková listina'!$B:$T,MATCH($A123,'3k - Výsledková listina'!$C:$C,0),6))</f>
        <v/>
      </c>
      <c r="R123" s="157" t="str">
        <f>IF(ISNA(MATCH($A123,'3k - Výsledková listina'!$C:$C,0)),"",INDEX('3k - Výsledková listina'!$B:$T,MATCH($A123,'3k - Výsledková listina'!$C:$C,0),7))</f>
        <v/>
      </c>
      <c r="S123" s="157" t="str">
        <f>IF(OR(Q123="",ISBLANK(Q123)),"",INDEX(body!$A:$C,R123+1,2))</f>
        <v/>
      </c>
      <c r="T123" s="157" t="str">
        <f>IF(ISNA(MATCH($A123,'3k - Výsledková listina'!$L:$L,0)),"",INDEX('3k - Výsledková listina'!$B:$T,MATCH($A123,'3k - Výsledková listina'!$L:$L,0),15))</f>
        <v/>
      </c>
      <c r="U123" s="157" t="str">
        <f>IF(ISNA(MATCH($A123,'3k - Výsledková listina'!$L:$L,0)),"",INDEX('3k - Výsledková listina'!$B:$T,MATCH($A123,'3k - Výsledková listina'!$L:$L,0),16))</f>
        <v/>
      </c>
      <c r="V123" s="157" t="str">
        <f>IF(OR(T123="",ISBLANK(T123)),"",INDEX(body!$A:$C,U123+1,2))</f>
        <v/>
      </c>
      <c r="W123" s="157" t="str">
        <f ca="1">IF(ISNA(MATCH($A123,'4k - Výsledková listina'!$C:$C,0)),"",INDEX('4k - Výsledková listina'!$B:$T,MATCH($A123,'4k - Výsledková listina'!$C:$C,0),6))</f>
        <v/>
      </c>
      <c r="X123" s="157" t="str">
        <f ca="1">IF(ISNA(MATCH($A123,'4k - Výsledková listina'!$C:$C,0)),"",INDEX('4k - Výsledková listina'!$B:$T,MATCH($A123,'4k - Výsledková listina'!$C:$C,0),7))</f>
        <v/>
      </c>
      <c r="Y123" s="157" t="str">
        <f ca="1">IF(OR(W123="",ISBLANK(W123)),"",INDEX(body!$A:$C,X123+1,2))</f>
        <v/>
      </c>
      <c r="Z123" s="157" t="str">
        <f ca="1">IF(ISNA(MATCH($A123,'4k - Výsledková listina'!$L:$L,0)),"",INDEX('4k - Výsledková listina'!$B:$T,MATCH($A123,'4k - Výsledková listina'!$L:$L,0),15))</f>
        <v/>
      </c>
      <c r="AA123" s="157" t="str">
        <f ca="1">IF(ISNA(MATCH($A123,'4k - Výsledková listina'!$L:$L,0)),"",INDEX('4k - Výsledková listina'!$B:$T,MATCH($A123,'4k - Výsledková listina'!$L:$L,0),16))</f>
        <v/>
      </c>
      <c r="AB123" s="157" t="str">
        <f ca="1">IF(OR(Z123="",ISBLANK(Z123)),"",INDEX(body!$A:$C,AA123+1,2))</f>
        <v/>
      </c>
      <c r="AC123" s="157">
        <f t="shared" ca="1" si="18"/>
        <v>0</v>
      </c>
      <c r="AD123" s="157">
        <f t="shared" ca="1" si="19"/>
        <v>0</v>
      </c>
      <c r="AE123" s="157">
        <f t="shared" ca="1" si="20"/>
        <v>0</v>
      </c>
      <c r="AF123" s="157">
        <f t="shared" ca="1" si="21"/>
        <v>0</v>
      </c>
      <c r="AG123" s="159">
        <f t="shared" si="22"/>
        <v>120</v>
      </c>
      <c r="AH123" s="152">
        <f t="shared" si="23"/>
        <v>1</v>
      </c>
    </row>
    <row r="124" spans="1:34" ht="25.5" customHeight="1" x14ac:dyDescent="0.2">
      <c r="A124" s="161">
        <f>IF(Soupisky!H123&lt;&gt;"", Soupisky!H123, "")</f>
        <v>4077</v>
      </c>
      <c r="B124" s="162" t="str">
        <f>IF(Soupisky!I123&lt;&gt;"", Soupisky!I123, "")</f>
        <v>Doležal Lambert</v>
      </c>
      <c r="C124" s="155" t="str">
        <f>IF(Soupisky!J123&lt;&gt;"", Soupisky!J123, "")</f>
        <v>M</v>
      </c>
      <c r="D124" s="163" t="str">
        <f>IF(AND(A124&lt;&gt;"", Soupisky!E123 &lt;&gt; ""), Soupisky!E123, "")</f>
        <v>MO ČRS Jindřichův Hradec AWAS DRENNAN</v>
      </c>
      <c r="E124" s="157">
        <f>IF(ISNA(MATCH($A124,'1k - Výsledková listina'!$C:$C,0)),"",INDEX('1k - Výsledková listina'!$B:$T,MATCH($A124,'1k - Výsledková listina'!$C:$C,0),6))</f>
        <v>8490</v>
      </c>
      <c r="F124" s="157">
        <f>IF(ISNA(MATCH($A124,'1k - Výsledková listina'!$C:$C,0)),"",INDEX('1k - Výsledková listina'!$B:$T,MATCH($A124,'1k - Výsledková listina'!$C:$C,0),7))</f>
        <v>9</v>
      </c>
      <c r="G124" s="157">
        <f>IF(OR(E124="",ISBLANK(E124)),"",INDEX(body!$A:$C,F124+1,2))</f>
        <v>16</v>
      </c>
      <c r="H124" s="157">
        <f>IF(ISNA(MATCH($A124,'1k - Výsledková listina'!$L:$L,0)),"",INDEX('1k - Výsledková listina'!$B:$T,MATCH($A124,'1k - Výsledková listina'!$L:$L,0),15))</f>
        <v>250</v>
      </c>
      <c r="I124" s="157">
        <f>IF(ISNA(MATCH($A124,'1k - Výsledková listina'!$L:$L,0)),"",INDEX('1k - Výsledková listina'!$B:$T,MATCH($A124,'1k - Výsledková listina'!$L:$L,0),16))</f>
        <v>12</v>
      </c>
      <c r="J124" s="157">
        <f>IF(OR(H124="",ISBLANK(H124)),"",INDEX(body!$A:$C,I124+1,2))</f>
        <v>7</v>
      </c>
      <c r="K124" s="157" t="str">
        <f>IF(ISNA(MATCH($A124,'2k - Výsledková listina'!$C:$C,0)),"",INDEX('2k - Výsledková listina'!$B:$T,MATCH($A124,'2k - Výsledková listina'!$C:$C,0),6))</f>
        <v/>
      </c>
      <c r="L124" s="157" t="str">
        <f>IF(ISNA(MATCH($A124,'2k - Výsledková listina'!$C:$C,0)),"",INDEX('2k - Výsledková listina'!$B:$T,MATCH($A124,'2k - Výsledková listina'!$C:$C,0),7))</f>
        <v/>
      </c>
      <c r="M124" s="157" t="str">
        <f>IF(OR(K124="",ISBLANK(K124)),"",INDEX(body!$A:$C,L124+1,2))</f>
        <v/>
      </c>
      <c r="N124" s="157" t="str">
        <f>IF(ISNA(MATCH($A124,'2k - Výsledková listina'!$L:$L,0)),"",INDEX('2k - Výsledková listina'!$B:$T,MATCH($A124,'2k - Výsledková listina'!$L:$L,0),15))</f>
        <v/>
      </c>
      <c r="O124" s="157" t="str">
        <f>IF(ISNA(MATCH($A124,'2k - Výsledková listina'!$L:$L,0)),"",INDEX('2k - Výsledková listina'!$B:$T,MATCH($A124,'2k - Výsledková listina'!$L:$L,0),16))</f>
        <v/>
      </c>
      <c r="P124" s="157" t="str">
        <f>IF(OR(N124="",ISBLANK(N124)),"",INDEX(body!$A:$C,O124+1,2))</f>
        <v/>
      </c>
      <c r="Q124" s="157" t="str">
        <f>IF(ISNA(MATCH($A124,'3k - Výsledková listina'!$C:$C,0)),"",INDEX('3k - Výsledková listina'!$B:$T,MATCH($A124,'3k - Výsledková listina'!$C:$C,0),6))</f>
        <v/>
      </c>
      <c r="R124" s="157" t="str">
        <f>IF(ISNA(MATCH($A124,'3k - Výsledková listina'!$C:$C,0)),"",INDEX('3k - Výsledková listina'!$B:$T,MATCH($A124,'3k - Výsledková listina'!$C:$C,0),7))</f>
        <v/>
      </c>
      <c r="S124" s="157" t="str">
        <f>IF(OR(Q124="",ISBLANK(Q124)),"",INDEX(body!$A:$C,R124+1,2))</f>
        <v/>
      </c>
      <c r="T124" s="157" t="str">
        <f>IF(ISNA(MATCH($A124,'3k - Výsledková listina'!$L:$L,0)),"",INDEX('3k - Výsledková listina'!$B:$T,MATCH($A124,'3k - Výsledková listina'!$L:$L,0),15))</f>
        <v/>
      </c>
      <c r="U124" s="157" t="str">
        <f>IF(ISNA(MATCH($A124,'3k - Výsledková listina'!$L:$L,0)),"",INDEX('3k - Výsledková listina'!$B:$T,MATCH($A124,'3k - Výsledková listina'!$L:$L,0),16))</f>
        <v/>
      </c>
      <c r="V124" s="157" t="str">
        <f>IF(OR(T124="",ISBLANK(T124)),"",INDEX(body!$A:$C,U124+1,2))</f>
        <v/>
      </c>
      <c r="W124" s="157" t="str">
        <f ca="1">IF(ISNA(MATCH($A124,'4k - Výsledková listina'!$C:$C,0)),"",INDEX('4k - Výsledková listina'!$B:$T,MATCH($A124,'4k - Výsledková listina'!$C:$C,0),6))</f>
        <v/>
      </c>
      <c r="X124" s="157" t="str">
        <f ca="1">IF(ISNA(MATCH($A124,'4k - Výsledková listina'!$C:$C,0)),"",INDEX('4k - Výsledková listina'!$B:$T,MATCH($A124,'4k - Výsledková listina'!$C:$C,0),7))</f>
        <v/>
      </c>
      <c r="Y124" s="157" t="str">
        <f ca="1">IF(OR(W124="",ISBLANK(W124)),"",INDEX(body!$A:$C,X124+1,2))</f>
        <v/>
      </c>
      <c r="Z124" s="157" t="str">
        <f ca="1">IF(ISNA(MATCH($A124,'4k - Výsledková listina'!$L:$L,0)),"",INDEX('4k - Výsledková listina'!$B:$T,MATCH($A124,'4k - Výsledková listina'!$L:$L,0),15))</f>
        <v/>
      </c>
      <c r="AA124" s="157" t="str">
        <f ca="1">IF(ISNA(MATCH($A124,'4k - Výsledková listina'!$L:$L,0)),"",INDEX('4k - Výsledková listina'!$B:$T,MATCH($A124,'4k - Výsledková listina'!$L:$L,0),16))</f>
        <v/>
      </c>
      <c r="AB124" s="157" t="str">
        <f ca="1">IF(OR(Z124="",ISBLANK(Z124)),"",INDEX(body!$A:$C,AA124+1,2))</f>
        <v/>
      </c>
      <c r="AC124" s="157">
        <f t="shared" ca="1" si="18"/>
        <v>8740</v>
      </c>
      <c r="AD124" s="157">
        <f t="shared" ca="1" si="19"/>
        <v>21</v>
      </c>
      <c r="AE124" s="157">
        <f t="shared" ca="1" si="20"/>
        <v>23</v>
      </c>
      <c r="AF124" s="157">
        <f t="shared" ca="1" si="21"/>
        <v>2</v>
      </c>
      <c r="AG124" s="159">
        <f t="shared" si="22"/>
        <v>121</v>
      </c>
      <c r="AH124" s="152">
        <f t="shared" si="23"/>
        <v>1</v>
      </c>
    </row>
    <row r="125" spans="1:34" ht="25.5" customHeight="1" x14ac:dyDescent="0.2">
      <c r="A125" s="161">
        <f>IF(Soupisky!H124&lt;&gt;"", Soupisky!H124, "")</f>
        <v>3063</v>
      </c>
      <c r="B125" s="162" t="str">
        <f>IF(Soupisky!I124&lt;&gt;"", Soupisky!I124, "")</f>
        <v>Polovic Ladislav</v>
      </c>
      <c r="C125" s="155" t="str">
        <f>IF(Soupisky!J124&lt;&gt;"", Soupisky!J124, "")</f>
        <v>M</v>
      </c>
      <c r="D125" s="163" t="str">
        <f>IF(AND(A125&lt;&gt;"", Soupisky!E124 &lt;&gt; ""), Soupisky!E124, "")</f>
        <v>MO ČRS Jindřichův Hradec AWAS DRENNAN</v>
      </c>
      <c r="E125" s="157">
        <f>IF(ISNA(MATCH($A125,'1k - Výsledková listina'!$C:$C,0)),"",INDEX('1k - Výsledková listina'!$B:$T,MATCH($A125,'1k - Výsledková listina'!$C:$C,0),6))</f>
        <v>9490</v>
      </c>
      <c r="F125" s="157">
        <f>IF(ISNA(MATCH($A125,'1k - Výsledková listina'!$C:$C,0)),"",INDEX('1k - Výsledková listina'!$B:$T,MATCH($A125,'1k - Výsledková listina'!$C:$C,0),7))</f>
        <v>6</v>
      </c>
      <c r="G125" s="157">
        <f>IF(OR(E125="",ISBLANK(E125)),"",INDEX(body!$A:$C,F125+1,2))</f>
        <v>25</v>
      </c>
      <c r="H125" s="157">
        <f>IF(ISNA(MATCH($A125,'1k - Výsledková listina'!$L:$L,0)),"",INDEX('1k - Výsledková listina'!$B:$T,MATCH($A125,'1k - Výsledková listina'!$L:$L,0),15))</f>
        <v>6040</v>
      </c>
      <c r="I125" s="157">
        <f>IF(ISNA(MATCH($A125,'1k - Výsledková listina'!$L:$L,0)),"",INDEX('1k - Výsledková listina'!$B:$T,MATCH($A125,'1k - Výsledková listina'!$L:$L,0),16))</f>
        <v>2</v>
      </c>
      <c r="J125" s="157">
        <f>IF(OR(H125="",ISBLANK(H125)),"",INDEX(body!$A:$C,I125+1,2))</f>
        <v>33</v>
      </c>
      <c r="K125" s="157" t="str">
        <f>IF(ISNA(MATCH($A125,'2k - Výsledková listina'!$C:$C,0)),"",INDEX('2k - Výsledková listina'!$B:$T,MATCH($A125,'2k - Výsledková listina'!$C:$C,0),6))</f>
        <v/>
      </c>
      <c r="L125" s="157" t="str">
        <f>IF(ISNA(MATCH($A125,'2k - Výsledková listina'!$C:$C,0)),"",INDEX('2k - Výsledková listina'!$B:$T,MATCH($A125,'2k - Výsledková listina'!$C:$C,0),7))</f>
        <v/>
      </c>
      <c r="M125" s="157" t="str">
        <f>IF(OR(K125="",ISBLANK(K125)),"",INDEX(body!$A:$C,L125+1,2))</f>
        <v/>
      </c>
      <c r="N125" s="157" t="str">
        <f>IF(ISNA(MATCH($A125,'2k - Výsledková listina'!$L:$L,0)),"",INDEX('2k - Výsledková listina'!$B:$T,MATCH($A125,'2k - Výsledková listina'!$L:$L,0),15))</f>
        <v/>
      </c>
      <c r="O125" s="157" t="str">
        <f>IF(ISNA(MATCH($A125,'2k - Výsledková listina'!$L:$L,0)),"",INDEX('2k - Výsledková listina'!$B:$T,MATCH($A125,'2k - Výsledková listina'!$L:$L,0),16))</f>
        <v/>
      </c>
      <c r="P125" s="157" t="str">
        <f>IF(OR(N125="",ISBLANK(N125)),"",INDEX(body!$A:$C,O125+1,2))</f>
        <v/>
      </c>
      <c r="Q125" s="157" t="str">
        <f>IF(ISNA(MATCH($A125,'3k - Výsledková listina'!$C:$C,0)),"",INDEX('3k - Výsledková listina'!$B:$T,MATCH($A125,'3k - Výsledková listina'!$C:$C,0),6))</f>
        <v/>
      </c>
      <c r="R125" s="157" t="str">
        <f>IF(ISNA(MATCH($A125,'3k - Výsledková listina'!$C:$C,0)),"",INDEX('3k - Výsledková listina'!$B:$T,MATCH($A125,'3k - Výsledková listina'!$C:$C,0),7))</f>
        <v/>
      </c>
      <c r="S125" s="157" t="str">
        <f>IF(OR(Q125="",ISBLANK(Q125)),"",INDEX(body!$A:$C,R125+1,2))</f>
        <v/>
      </c>
      <c r="T125" s="157" t="str">
        <f>IF(ISNA(MATCH($A125,'3k - Výsledková listina'!$L:$L,0)),"",INDEX('3k - Výsledková listina'!$B:$T,MATCH($A125,'3k - Výsledková listina'!$L:$L,0),15))</f>
        <v/>
      </c>
      <c r="U125" s="157" t="str">
        <f>IF(ISNA(MATCH($A125,'3k - Výsledková listina'!$L:$L,0)),"",INDEX('3k - Výsledková listina'!$B:$T,MATCH($A125,'3k - Výsledková listina'!$L:$L,0),16))</f>
        <v/>
      </c>
      <c r="V125" s="157" t="str">
        <f>IF(OR(T125="",ISBLANK(T125)),"",INDEX(body!$A:$C,U125+1,2))</f>
        <v/>
      </c>
      <c r="W125" s="157" t="str">
        <f ca="1">IF(ISNA(MATCH($A125,'4k - Výsledková listina'!$C:$C,0)),"",INDEX('4k - Výsledková listina'!$B:$T,MATCH($A125,'4k - Výsledková listina'!$C:$C,0),6))</f>
        <v/>
      </c>
      <c r="X125" s="157" t="str">
        <f ca="1">IF(ISNA(MATCH($A125,'4k - Výsledková listina'!$C:$C,0)),"",INDEX('4k - Výsledková listina'!$B:$T,MATCH($A125,'4k - Výsledková listina'!$C:$C,0),7))</f>
        <v/>
      </c>
      <c r="Y125" s="157" t="str">
        <f ca="1">IF(OR(W125="",ISBLANK(W125)),"",INDEX(body!$A:$C,X125+1,2))</f>
        <v/>
      </c>
      <c r="Z125" s="157" t="str">
        <f ca="1">IF(ISNA(MATCH($A125,'4k - Výsledková listina'!$L:$L,0)),"",INDEX('4k - Výsledková listina'!$B:$T,MATCH($A125,'4k - Výsledková listina'!$L:$L,0),15))</f>
        <v/>
      </c>
      <c r="AA125" s="157" t="str">
        <f ca="1">IF(ISNA(MATCH($A125,'4k - Výsledková listina'!$L:$L,0)),"",INDEX('4k - Výsledková listina'!$B:$T,MATCH($A125,'4k - Výsledková listina'!$L:$L,0),16))</f>
        <v/>
      </c>
      <c r="AB125" s="157" t="str">
        <f ca="1">IF(OR(Z125="",ISBLANK(Z125)),"",INDEX(body!$A:$C,AA125+1,2))</f>
        <v/>
      </c>
      <c r="AC125" s="157">
        <f t="shared" ca="1" si="18"/>
        <v>15530</v>
      </c>
      <c r="AD125" s="157">
        <f t="shared" ca="1" si="19"/>
        <v>8</v>
      </c>
      <c r="AE125" s="157">
        <f t="shared" ca="1" si="20"/>
        <v>58</v>
      </c>
      <c r="AF125" s="157">
        <f t="shared" ca="1" si="21"/>
        <v>2</v>
      </c>
      <c r="AG125" s="159">
        <f t="shared" si="22"/>
        <v>122</v>
      </c>
      <c r="AH125" s="152">
        <f t="shared" si="23"/>
        <v>1</v>
      </c>
    </row>
    <row r="126" spans="1:34" ht="25.5" customHeight="1" x14ac:dyDescent="0.2">
      <c r="A126" s="161">
        <f>IF(Soupisky!H125&lt;&gt;"", Soupisky!H125, "")</f>
        <v>2</v>
      </c>
      <c r="B126" s="162" t="str">
        <f>IF(Soupisky!I125&lt;&gt;"", Soupisky!I125, "")</f>
        <v>Ing. Heidenreich Jan</v>
      </c>
      <c r="C126" s="155" t="str">
        <f>IF(Soupisky!J125&lt;&gt;"", Soupisky!J125, "")</f>
        <v>M</v>
      </c>
      <c r="D126" s="163" t="str">
        <f>IF(AND(A126&lt;&gt;"", Soupisky!E125 &lt;&gt; ""), Soupisky!E125, "")</f>
        <v>MO ČRS Jindřichův Hradec AWAS DRENNAN</v>
      </c>
      <c r="E126" s="157" t="str">
        <f>IF(ISNA(MATCH($A126,'1k - Výsledková listina'!$C:$C,0)),"",INDEX('1k - Výsledková listina'!$B:$T,MATCH($A126,'1k - Výsledková listina'!$C:$C,0),6))</f>
        <v/>
      </c>
      <c r="F126" s="157" t="str">
        <f>IF(ISNA(MATCH($A126,'1k - Výsledková listina'!$C:$C,0)),"",INDEX('1k - Výsledková listina'!$B:$T,MATCH($A126,'1k - Výsledková listina'!$C:$C,0),7))</f>
        <v/>
      </c>
      <c r="G126" s="157" t="str">
        <f>IF(OR(E126="",ISBLANK(E126)),"",INDEX(body!$A:$C,F126+1,2))</f>
        <v/>
      </c>
      <c r="H126" s="157" t="str">
        <f>IF(ISNA(MATCH($A126,'1k - Výsledková listina'!$L:$L,0)),"",INDEX('1k - Výsledková listina'!$B:$T,MATCH($A126,'1k - Výsledková listina'!$L:$L,0),15))</f>
        <v/>
      </c>
      <c r="I126" s="157" t="str">
        <f>IF(ISNA(MATCH($A126,'1k - Výsledková listina'!$L:$L,0)),"",INDEX('1k - Výsledková listina'!$B:$T,MATCH($A126,'1k - Výsledková listina'!$L:$L,0),16))</f>
        <v/>
      </c>
      <c r="J126" s="157" t="str">
        <f>IF(OR(H126="",ISBLANK(H126)),"",INDEX(body!$A:$C,I126+1,2))</f>
        <v/>
      </c>
      <c r="K126" s="157" t="str">
        <f>IF(ISNA(MATCH($A126,'2k - Výsledková listina'!$C:$C,0)),"",INDEX('2k - Výsledková listina'!$B:$T,MATCH($A126,'2k - Výsledková listina'!$C:$C,0),6))</f>
        <v/>
      </c>
      <c r="L126" s="157" t="str">
        <f>IF(ISNA(MATCH($A126,'2k - Výsledková listina'!$C:$C,0)),"",INDEX('2k - Výsledková listina'!$B:$T,MATCH($A126,'2k - Výsledková listina'!$C:$C,0),7))</f>
        <v/>
      </c>
      <c r="M126" s="157" t="str">
        <f>IF(OR(K126="",ISBLANK(K126)),"",INDEX(body!$A:$C,L126+1,2))</f>
        <v/>
      </c>
      <c r="N126" s="157" t="str">
        <f>IF(ISNA(MATCH($A126,'2k - Výsledková listina'!$L:$L,0)),"",INDEX('2k - Výsledková listina'!$B:$T,MATCH($A126,'2k - Výsledková listina'!$L:$L,0),15))</f>
        <v/>
      </c>
      <c r="O126" s="157" t="str">
        <f>IF(ISNA(MATCH($A126,'2k - Výsledková listina'!$L:$L,0)),"",INDEX('2k - Výsledková listina'!$B:$T,MATCH($A126,'2k - Výsledková listina'!$L:$L,0),16))</f>
        <v/>
      </c>
      <c r="P126" s="157" t="str">
        <f>IF(OR(N126="",ISBLANK(N126)),"",INDEX(body!$A:$C,O126+1,2))</f>
        <v/>
      </c>
      <c r="Q126" s="157" t="str">
        <f>IF(ISNA(MATCH($A126,'3k - Výsledková listina'!$C:$C,0)),"",INDEX('3k - Výsledková listina'!$B:$T,MATCH($A126,'3k - Výsledková listina'!$C:$C,0),6))</f>
        <v/>
      </c>
      <c r="R126" s="157" t="str">
        <f>IF(ISNA(MATCH($A126,'3k - Výsledková listina'!$C:$C,0)),"",INDEX('3k - Výsledková listina'!$B:$T,MATCH($A126,'3k - Výsledková listina'!$C:$C,0),7))</f>
        <v/>
      </c>
      <c r="S126" s="157" t="str">
        <f>IF(OR(Q126="",ISBLANK(Q126)),"",INDEX(body!$A:$C,R126+1,2))</f>
        <v/>
      </c>
      <c r="T126" s="157" t="str">
        <f>IF(ISNA(MATCH($A126,'3k - Výsledková listina'!$L:$L,0)),"",INDEX('3k - Výsledková listina'!$B:$T,MATCH($A126,'3k - Výsledková listina'!$L:$L,0),15))</f>
        <v/>
      </c>
      <c r="U126" s="157" t="str">
        <f>IF(ISNA(MATCH($A126,'3k - Výsledková listina'!$L:$L,0)),"",INDEX('3k - Výsledková listina'!$B:$T,MATCH($A126,'3k - Výsledková listina'!$L:$L,0),16))</f>
        <v/>
      </c>
      <c r="V126" s="157" t="str">
        <f>IF(OR(T126="",ISBLANK(T126)),"",INDEX(body!$A:$C,U126+1,2))</f>
        <v/>
      </c>
      <c r="W126" s="157" t="str">
        <f ca="1">IF(ISNA(MATCH($A126,'4k - Výsledková listina'!$C:$C,0)),"",INDEX('4k - Výsledková listina'!$B:$T,MATCH($A126,'4k - Výsledková listina'!$C:$C,0),6))</f>
        <v/>
      </c>
      <c r="X126" s="157" t="str">
        <f ca="1">IF(ISNA(MATCH($A126,'4k - Výsledková listina'!$C:$C,0)),"",INDEX('4k - Výsledková listina'!$B:$T,MATCH($A126,'4k - Výsledková listina'!$C:$C,0),7))</f>
        <v/>
      </c>
      <c r="Y126" s="157" t="str">
        <f ca="1">IF(OR(W126="",ISBLANK(W126)),"",INDEX(body!$A:$C,X126+1,2))</f>
        <v/>
      </c>
      <c r="Z126" s="157" t="str">
        <f ca="1">IF(ISNA(MATCH($A126,'4k - Výsledková listina'!$L:$L,0)),"",INDEX('4k - Výsledková listina'!$B:$T,MATCH($A126,'4k - Výsledková listina'!$L:$L,0),15))</f>
        <v/>
      </c>
      <c r="AA126" s="157" t="str">
        <f ca="1">IF(ISNA(MATCH($A126,'4k - Výsledková listina'!$L:$L,0)),"",INDEX('4k - Výsledková listina'!$B:$T,MATCH($A126,'4k - Výsledková listina'!$L:$L,0),16))</f>
        <v/>
      </c>
      <c r="AB126" s="157" t="str">
        <f ca="1">IF(OR(Z126="",ISBLANK(Z126)),"",INDEX(body!$A:$C,AA126+1,2))</f>
        <v/>
      </c>
      <c r="AC126" s="157">
        <f t="shared" ca="1" si="18"/>
        <v>0</v>
      </c>
      <c r="AD126" s="157">
        <f t="shared" ca="1" si="19"/>
        <v>0</v>
      </c>
      <c r="AE126" s="157">
        <f t="shared" ca="1" si="20"/>
        <v>0</v>
      </c>
      <c r="AF126" s="157">
        <f t="shared" ca="1" si="21"/>
        <v>0</v>
      </c>
      <c r="AG126" s="159">
        <f t="shared" si="22"/>
        <v>123</v>
      </c>
      <c r="AH126" s="152">
        <f t="shared" si="23"/>
        <v>1</v>
      </c>
    </row>
    <row r="127" spans="1:34" ht="25.5" customHeight="1" x14ac:dyDescent="0.2">
      <c r="A127" s="161" t="str">
        <f>IF(Soupisky!H126&lt;&gt;"", Soupisky!H126, "")</f>
        <v/>
      </c>
      <c r="B127" s="162" t="str">
        <f>IF(Soupisky!I126&lt;&gt;"", Soupisky!I126, "")</f>
        <v/>
      </c>
      <c r="C127" s="155" t="str">
        <f>IF(Soupisky!J126&lt;&gt;"", Soupisky!J126, "")</f>
        <v/>
      </c>
      <c r="D127" s="163" t="str">
        <f>IF(AND(A127&lt;&gt;"", Soupisky!E126 &lt;&gt; ""), Soupisky!E126, "")</f>
        <v/>
      </c>
      <c r="E127" s="157" t="str">
        <f>IF(ISNA(MATCH($A127,'1k - Výsledková listina'!$C:$C,0)),"",INDEX('1k - Výsledková listina'!$B:$T,MATCH($A127,'1k - Výsledková listina'!$C:$C,0),6))</f>
        <v/>
      </c>
      <c r="F127" s="157" t="str">
        <f>IF(ISNA(MATCH($A127,'1k - Výsledková listina'!$C:$C,0)),"",INDEX('1k - Výsledková listina'!$B:$T,MATCH($A127,'1k - Výsledková listina'!$C:$C,0),7))</f>
        <v/>
      </c>
      <c r="G127" s="157" t="str">
        <f>IF(OR(E127="",ISBLANK(E127)),"",INDEX(body!$A:$C,F127+1,2))</f>
        <v/>
      </c>
      <c r="H127" s="157" t="str">
        <f>IF(ISNA(MATCH($A127,'1k - Výsledková listina'!$L:$L,0)),"",INDEX('1k - Výsledková listina'!$B:$T,MATCH($A127,'1k - Výsledková listina'!$L:$L,0),15))</f>
        <v/>
      </c>
      <c r="I127" s="157" t="str">
        <f>IF(ISNA(MATCH($A127,'1k - Výsledková listina'!$L:$L,0)),"",INDEX('1k - Výsledková listina'!$B:$T,MATCH($A127,'1k - Výsledková listina'!$L:$L,0),16))</f>
        <v/>
      </c>
      <c r="J127" s="157" t="str">
        <f>IF(OR(H127="",ISBLANK(H127)),"",INDEX(body!$A:$C,I127+1,2))</f>
        <v/>
      </c>
      <c r="K127" s="157" t="str">
        <f>IF(ISNA(MATCH($A127,'2k - Výsledková listina'!$C:$C,0)),"",INDEX('2k - Výsledková listina'!$B:$T,MATCH($A127,'2k - Výsledková listina'!$C:$C,0),6))</f>
        <v/>
      </c>
      <c r="L127" s="157" t="str">
        <f>IF(ISNA(MATCH($A127,'2k - Výsledková listina'!$C:$C,0)),"",INDEX('2k - Výsledková listina'!$B:$T,MATCH($A127,'2k - Výsledková listina'!$C:$C,0),7))</f>
        <v/>
      </c>
      <c r="M127" s="157" t="str">
        <f>IF(OR(K127="",ISBLANK(K127)),"",INDEX(body!$A:$C,L127+1,2))</f>
        <v/>
      </c>
      <c r="N127" s="157" t="str">
        <f>IF(ISNA(MATCH($A127,'2k - Výsledková listina'!$L:$L,0)),"",INDEX('2k - Výsledková listina'!$B:$T,MATCH($A127,'2k - Výsledková listina'!$L:$L,0),15))</f>
        <v/>
      </c>
      <c r="O127" s="157" t="str">
        <f>IF(ISNA(MATCH($A127,'2k - Výsledková listina'!$L:$L,0)),"",INDEX('2k - Výsledková listina'!$B:$T,MATCH($A127,'2k - Výsledková listina'!$L:$L,0),16))</f>
        <v/>
      </c>
      <c r="P127" s="157" t="str">
        <f>IF(OR(N127="",ISBLANK(N127)),"",INDEX(body!$A:$C,O127+1,2))</f>
        <v/>
      </c>
      <c r="Q127" s="157" t="str">
        <f>IF(ISNA(MATCH($A127,'3k - Výsledková listina'!$C:$C,0)),"",INDEX('3k - Výsledková listina'!$B:$T,MATCH($A127,'3k - Výsledková listina'!$C:$C,0),6))</f>
        <v/>
      </c>
      <c r="R127" s="157" t="str">
        <f>IF(ISNA(MATCH($A127,'3k - Výsledková listina'!$C:$C,0)),"",INDEX('3k - Výsledková listina'!$B:$T,MATCH($A127,'3k - Výsledková listina'!$C:$C,0),7))</f>
        <v/>
      </c>
      <c r="S127" s="157" t="str">
        <f>IF(OR(Q127="",ISBLANK(Q127)),"",INDEX(body!$A:$C,R127+1,2))</f>
        <v/>
      </c>
      <c r="T127" s="157" t="str">
        <f>IF(ISNA(MATCH($A127,'3k - Výsledková listina'!$L:$L,0)),"",INDEX('3k - Výsledková listina'!$B:$T,MATCH($A127,'3k - Výsledková listina'!$L:$L,0),15))</f>
        <v/>
      </c>
      <c r="U127" s="157" t="str">
        <f>IF(ISNA(MATCH($A127,'3k - Výsledková listina'!$L:$L,0)),"",INDEX('3k - Výsledková listina'!$B:$T,MATCH($A127,'3k - Výsledková listina'!$L:$L,0),16))</f>
        <v/>
      </c>
      <c r="V127" s="157" t="str">
        <f>IF(OR(T127="",ISBLANK(T127)),"",INDEX(body!$A:$C,U127+1,2))</f>
        <v/>
      </c>
      <c r="W127" s="157" t="str">
        <f ca="1">IF(ISNA(MATCH($A127,'4k - Výsledková listina'!$C:$C,0)),"",INDEX('4k - Výsledková listina'!$B:$T,MATCH($A127,'4k - Výsledková listina'!$C:$C,0),6))</f>
        <v/>
      </c>
      <c r="X127" s="157" t="str">
        <f ca="1">IF(ISNA(MATCH($A127,'4k - Výsledková listina'!$C:$C,0)),"",INDEX('4k - Výsledková listina'!$B:$T,MATCH($A127,'4k - Výsledková listina'!$C:$C,0),7))</f>
        <v/>
      </c>
      <c r="Y127" s="157" t="str">
        <f ca="1">IF(OR(W127="",ISBLANK(W127)),"",INDEX(body!$A:$C,X127+1,2))</f>
        <v/>
      </c>
      <c r="Z127" s="157" t="str">
        <f ca="1">IF(ISNA(MATCH($A127,'4k - Výsledková listina'!$L:$L,0)),"",INDEX('4k - Výsledková listina'!$B:$T,MATCH($A127,'4k - Výsledková listina'!$L:$L,0),15))</f>
        <v/>
      </c>
      <c r="AA127" s="157" t="str">
        <f ca="1">IF(ISNA(MATCH($A127,'4k - Výsledková listina'!$L:$L,0)),"",INDEX('4k - Výsledková listina'!$B:$T,MATCH($A127,'4k - Výsledková listina'!$L:$L,0),16))</f>
        <v/>
      </c>
      <c r="AB127" s="157" t="str">
        <f ca="1">IF(OR(Z127="",ISBLANK(Z127)),"",INDEX(body!$A:$C,AA127+1,2))</f>
        <v/>
      </c>
      <c r="AC127" s="157">
        <f t="shared" ca="1" si="18"/>
        <v>0</v>
      </c>
      <c r="AD127" s="157">
        <f t="shared" ca="1" si="19"/>
        <v>0</v>
      </c>
      <c r="AE127" s="157">
        <f t="shared" ca="1" si="20"/>
        <v>0</v>
      </c>
      <c r="AF127" s="157">
        <f t="shared" ca="1" si="21"/>
        <v>0</v>
      </c>
      <c r="AG127" s="159">
        <f t="shared" si="22"/>
        <v>124</v>
      </c>
      <c r="AH127" s="152">
        <f t="shared" si="23"/>
        <v>0</v>
      </c>
    </row>
    <row r="128" spans="1:34" ht="25.5" customHeight="1" x14ac:dyDescent="0.2">
      <c r="A128" s="161" t="str">
        <f>IF(Soupisky!H127&lt;&gt;"", Soupisky!H127, "")</f>
        <v/>
      </c>
      <c r="B128" s="162" t="str">
        <f>IF(Soupisky!I127&lt;&gt;"", Soupisky!I127, "")</f>
        <v/>
      </c>
      <c r="C128" s="155" t="str">
        <f>IF(Soupisky!J127&lt;&gt;"", Soupisky!J127, "")</f>
        <v/>
      </c>
      <c r="D128" s="163" t="str">
        <f>IF(AND(A128&lt;&gt;"", Soupisky!E127 &lt;&gt; ""), Soupisky!E127, "")</f>
        <v/>
      </c>
      <c r="E128" s="157" t="str">
        <f>IF(ISNA(MATCH($A128,'1k - Výsledková listina'!$C:$C,0)),"",INDEX('1k - Výsledková listina'!$B:$T,MATCH($A128,'1k - Výsledková listina'!$C:$C,0),6))</f>
        <v/>
      </c>
      <c r="F128" s="157" t="str">
        <f>IF(ISNA(MATCH($A128,'1k - Výsledková listina'!$C:$C,0)),"",INDEX('1k - Výsledková listina'!$B:$T,MATCH($A128,'1k - Výsledková listina'!$C:$C,0),7))</f>
        <v/>
      </c>
      <c r="G128" s="157" t="str">
        <f>IF(OR(E128="",ISBLANK(E128)),"",INDEX(body!$A:$C,F128+1,2))</f>
        <v/>
      </c>
      <c r="H128" s="157" t="str">
        <f>IF(ISNA(MATCH($A128,'1k - Výsledková listina'!$L:$L,0)),"",INDEX('1k - Výsledková listina'!$B:$T,MATCH($A128,'1k - Výsledková listina'!$L:$L,0),15))</f>
        <v/>
      </c>
      <c r="I128" s="157" t="str">
        <f>IF(ISNA(MATCH($A128,'1k - Výsledková listina'!$L:$L,0)),"",INDEX('1k - Výsledková listina'!$B:$T,MATCH($A128,'1k - Výsledková listina'!$L:$L,0),16))</f>
        <v/>
      </c>
      <c r="J128" s="157" t="str">
        <f>IF(OR(H128="",ISBLANK(H128)),"",INDEX(body!$A:$C,I128+1,2))</f>
        <v/>
      </c>
      <c r="K128" s="157" t="str">
        <f>IF(ISNA(MATCH($A128,'2k - Výsledková listina'!$C:$C,0)),"",INDEX('2k - Výsledková listina'!$B:$T,MATCH($A128,'2k - Výsledková listina'!$C:$C,0),6))</f>
        <v/>
      </c>
      <c r="L128" s="157" t="str">
        <f>IF(ISNA(MATCH($A128,'2k - Výsledková listina'!$C:$C,0)),"",INDEX('2k - Výsledková listina'!$B:$T,MATCH($A128,'2k - Výsledková listina'!$C:$C,0),7))</f>
        <v/>
      </c>
      <c r="M128" s="157" t="str">
        <f>IF(OR(K128="",ISBLANK(K128)),"",INDEX(body!$A:$C,L128+1,2))</f>
        <v/>
      </c>
      <c r="N128" s="157" t="str">
        <f>IF(ISNA(MATCH($A128,'2k - Výsledková listina'!$L:$L,0)),"",INDEX('2k - Výsledková listina'!$B:$T,MATCH($A128,'2k - Výsledková listina'!$L:$L,0),15))</f>
        <v/>
      </c>
      <c r="O128" s="157" t="str">
        <f>IF(ISNA(MATCH($A128,'2k - Výsledková listina'!$L:$L,0)),"",INDEX('2k - Výsledková listina'!$B:$T,MATCH($A128,'2k - Výsledková listina'!$L:$L,0),16))</f>
        <v/>
      </c>
      <c r="P128" s="157" t="str">
        <f>IF(OR(N128="",ISBLANK(N128)),"",INDEX(body!$A:$C,O128+1,2))</f>
        <v/>
      </c>
      <c r="Q128" s="157" t="str">
        <f>IF(ISNA(MATCH($A128,'3k - Výsledková listina'!$C:$C,0)),"",INDEX('3k - Výsledková listina'!$B:$T,MATCH($A128,'3k - Výsledková listina'!$C:$C,0),6))</f>
        <v/>
      </c>
      <c r="R128" s="157" t="str">
        <f>IF(ISNA(MATCH($A128,'3k - Výsledková listina'!$C:$C,0)),"",INDEX('3k - Výsledková listina'!$B:$T,MATCH($A128,'3k - Výsledková listina'!$C:$C,0),7))</f>
        <v/>
      </c>
      <c r="S128" s="157" t="str">
        <f>IF(OR(Q128="",ISBLANK(Q128)),"",INDEX(body!$A:$C,R128+1,2))</f>
        <v/>
      </c>
      <c r="T128" s="157" t="str">
        <f>IF(ISNA(MATCH($A128,'3k - Výsledková listina'!$L:$L,0)),"",INDEX('3k - Výsledková listina'!$B:$T,MATCH($A128,'3k - Výsledková listina'!$L:$L,0),15))</f>
        <v/>
      </c>
      <c r="U128" s="157" t="str">
        <f>IF(ISNA(MATCH($A128,'3k - Výsledková listina'!$L:$L,0)),"",INDEX('3k - Výsledková listina'!$B:$T,MATCH($A128,'3k - Výsledková listina'!$L:$L,0),16))</f>
        <v/>
      </c>
      <c r="V128" s="157" t="str">
        <f>IF(OR(T128="",ISBLANK(T128)),"",INDEX(body!$A:$C,U128+1,2))</f>
        <v/>
      </c>
      <c r="W128" s="157" t="str">
        <f ca="1">IF(ISNA(MATCH($A128,'4k - Výsledková listina'!$C:$C,0)),"",INDEX('4k - Výsledková listina'!$B:$T,MATCH($A128,'4k - Výsledková listina'!$C:$C,0),6))</f>
        <v/>
      </c>
      <c r="X128" s="157" t="str">
        <f ca="1">IF(ISNA(MATCH($A128,'4k - Výsledková listina'!$C:$C,0)),"",INDEX('4k - Výsledková listina'!$B:$T,MATCH($A128,'4k - Výsledková listina'!$C:$C,0),7))</f>
        <v/>
      </c>
      <c r="Y128" s="157" t="str">
        <f ca="1">IF(OR(W128="",ISBLANK(W128)),"",INDEX(body!$A:$C,X128+1,2))</f>
        <v/>
      </c>
      <c r="Z128" s="157" t="str">
        <f ca="1">IF(ISNA(MATCH($A128,'4k - Výsledková listina'!$L:$L,0)),"",INDEX('4k - Výsledková listina'!$B:$T,MATCH($A128,'4k - Výsledková listina'!$L:$L,0),15))</f>
        <v/>
      </c>
      <c r="AA128" s="157" t="str">
        <f ca="1">IF(ISNA(MATCH($A128,'4k - Výsledková listina'!$L:$L,0)),"",INDEX('4k - Výsledková listina'!$B:$T,MATCH($A128,'4k - Výsledková listina'!$L:$L,0),16))</f>
        <v/>
      </c>
      <c r="AB128" s="157" t="str">
        <f ca="1">IF(OR(Z128="",ISBLANK(Z128)),"",INDEX(body!$A:$C,AA128+1,2))</f>
        <v/>
      </c>
      <c r="AC128" s="157">
        <f t="shared" ca="1" si="18"/>
        <v>0</v>
      </c>
      <c r="AD128" s="157">
        <f t="shared" ca="1" si="19"/>
        <v>0</v>
      </c>
      <c r="AE128" s="157">
        <f t="shared" ca="1" si="20"/>
        <v>0</v>
      </c>
      <c r="AF128" s="157">
        <f t="shared" ca="1" si="21"/>
        <v>0</v>
      </c>
      <c r="AG128" s="159">
        <f t="shared" si="22"/>
        <v>125</v>
      </c>
      <c r="AH128" s="152">
        <f t="shared" si="23"/>
        <v>0</v>
      </c>
    </row>
    <row r="129" spans="1:34" ht="25.5" customHeight="1" x14ac:dyDescent="0.2">
      <c r="A129" s="161" t="str">
        <f>IF(Soupisky!H128&lt;&gt;"", Soupisky!H128, "")</f>
        <v/>
      </c>
      <c r="B129" s="162" t="str">
        <f>IF(Soupisky!I128&lt;&gt;"", Soupisky!I128, "")</f>
        <v/>
      </c>
      <c r="C129" s="155" t="str">
        <f>IF(Soupisky!J128&lt;&gt;"", Soupisky!J128, "")</f>
        <v/>
      </c>
      <c r="D129" s="163" t="str">
        <f>IF(AND(A129&lt;&gt;"", Soupisky!E128 &lt;&gt; ""), Soupisky!E128, "")</f>
        <v/>
      </c>
      <c r="E129" s="157" t="str">
        <f>IF(ISNA(MATCH($A129,'1k - Výsledková listina'!$C:$C,0)),"",INDEX('1k - Výsledková listina'!$B:$T,MATCH($A129,'1k - Výsledková listina'!$C:$C,0),6))</f>
        <v/>
      </c>
      <c r="F129" s="157" t="str">
        <f>IF(ISNA(MATCH($A129,'1k - Výsledková listina'!$C:$C,0)),"",INDEX('1k - Výsledková listina'!$B:$T,MATCH($A129,'1k - Výsledková listina'!$C:$C,0),7))</f>
        <v/>
      </c>
      <c r="G129" s="157" t="str">
        <f>IF(OR(E129="",ISBLANK(E129)),"",INDEX(body!$A:$C,F129+1,2))</f>
        <v/>
      </c>
      <c r="H129" s="157" t="str">
        <f>IF(ISNA(MATCH($A129,'1k - Výsledková listina'!$L:$L,0)),"",INDEX('1k - Výsledková listina'!$B:$T,MATCH($A129,'1k - Výsledková listina'!$L:$L,0),15))</f>
        <v/>
      </c>
      <c r="I129" s="157" t="str">
        <f>IF(ISNA(MATCH($A129,'1k - Výsledková listina'!$L:$L,0)),"",INDEX('1k - Výsledková listina'!$B:$T,MATCH($A129,'1k - Výsledková listina'!$L:$L,0),16))</f>
        <v/>
      </c>
      <c r="J129" s="157" t="str">
        <f>IF(OR(H129="",ISBLANK(H129)),"",INDEX(body!$A:$C,I129+1,2))</f>
        <v/>
      </c>
      <c r="K129" s="157" t="str">
        <f>IF(ISNA(MATCH($A129,'2k - Výsledková listina'!$C:$C,0)),"",INDEX('2k - Výsledková listina'!$B:$T,MATCH($A129,'2k - Výsledková listina'!$C:$C,0),6))</f>
        <v/>
      </c>
      <c r="L129" s="157" t="str">
        <f>IF(ISNA(MATCH($A129,'2k - Výsledková listina'!$C:$C,0)),"",INDEX('2k - Výsledková listina'!$B:$T,MATCH($A129,'2k - Výsledková listina'!$C:$C,0),7))</f>
        <v/>
      </c>
      <c r="M129" s="157" t="str">
        <f>IF(OR(K129="",ISBLANK(K129)),"",INDEX(body!$A:$C,L129+1,2))</f>
        <v/>
      </c>
      <c r="N129" s="157" t="str">
        <f>IF(ISNA(MATCH($A129,'2k - Výsledková listina'!$L:$L,0)),"",INDEX('2k - Výsledková listina'!$B:$T,MATCH($A129,'2k - Výsledková listina'!$L:$L,0),15))</f>
        <v/>
      </c>
      <c r="O129" s="157" t="str">
        <f>IF(ISNA(MATCH($A129,'2k - Výsledková listina'!$L:$L,0)),"",INDEX('2k - Výsledková listina'!$B:$T,MATCH($A129,'2k - Výsledková listina'!$L:$L,0),16))</f>
        <v/>
      </c>
      <c r="P129" s="157" t="str">
        <f>IF(OR(N129="",ISBLANK(N129)),"",INDEX(body!$A:$C,O129+1,2))</f>
        <v/>
      </c>
      <c r="Q129" s="157" t="str">
        <f>IF(ISNA(MATCH($A129,'3k - Výsledková listina'!$C:$C,0)),"",INDEX('3k - Výsledková listina'!$B:$T,MATCH($A129,'3k - Výsledková listina'!$C:$C,0),6))</f>
        <v/>
      </c>
      <c r="R129" s="157" t="str">
        <f>IF(ISNA(MATCH($A129,'3k - Výsledková listina'!$C:$C,0)),"",INDEX('3k - Výsledková listina'!$B:$T,MATCH($A129,'3k - Výsledková listina'!$C:$C,0),7))</f>
        <v/>
      </c>
      <c r="S129" s="157" t="str">
        <f>IF(OR(Q129="",ISBLANK(Q129)),"",INDEX(body!$A:$C,R129+1,2))</f>
        <v/>
      </c>
      <c r="T129" s="157" t="str">
        <f>IF(ISNA(MATCH($A129,'3k - Výsledková listina'!$L:$L,0)),"",INDEX('3k - Výsledková listina'!$B:$T,MATCH($A129,'3k - Výsledková listina'!$L:$L,0),15))</f>
        <v/>
      </c>
      <c r="U129" s="157" t="str">
        <f>IF(ISNA(MATCH($A129,'3k - Výsledková listina'!$L:$L,0)),"",INDEX('3k - Výsledková listina'!$B:$T,MATCH($A129,'3k - Výsledková listina'!$L:$L,0),16))</f>
        <v/>
      </c>
      <c r="V129" s="157" t="str">
        <f>IF(OR(T129="",ISBLANK(T129)),"",INDEX(body!$A:$C,U129+1,2))</f>
        <v/>
      </c>
      <c r="W129" s="157" t="str">
        <f ca="1">IF(ISNA(MATCH($A129,'4k - Výsledková listina'!$C:$C,0)),"",INDEX('4k - Výsledková listina'!$B:$T,MATCH($A129,'4k - Výsledková listina'!$C:$C,0),6))</f>
        <v/>
      </c>
      <c r="X129" s="157" t="str">
        <f ca="1">IF(ISNA(MATCH($A129,'4k - Výsledková listina'!$C:$C,0)),"",INDEX('4k - Výsledková listina'!$B:$T,MATCH($A129,'4k - Výsledková listina'!$C:$C,0),7))</f>
        <v/>
      </c>
      <c r="Y129" s="157" t="str">
        <f ca="1">IF(OR(W129="",ISBLANK(W129)),"",INDEX(body!$A:$C,X129+1,2))</f>
        <v/>
      </c>
      <c r="Z129" s="157" t="str">
        <f ca="1">IF(ISNA(MATCH($A129,'4k - Výsledková listina'!$L:$L,0)),"",INDEX('4k - Výsledková listina'!$B:$T,MATCH($A129,'4k - Výsledková listina'!$L:$L,0),15))</f>
        <v/>
      </c>
      <c r="AA129" s="157" t="str">
        <f ca="1">IF(ISNA(MATCH($A129,'4k - Výsledková listina'!$L:$L,0)),"",INDEX('4k - Výsledková listina'!$B:$T,MATCH($A129,'4k - Výsledková listina'!$L:$L,0),16))</f>
        <v/>
      </c>
      <c r="AB129" s="157" t="str">
        <f ca="1">IF(OR(Z129="",ISBLANK(Z129)),"",INDEX(body!$A:$C,AA129+1,2))</f>
        <v/>
      </c>
      <c r="AC129" s="157">
        <f t="shared" ca="1" si="18"/>
        <v>0</v>
      </c>
      <c r="AD129" s="157">
        <f t="shared" ca="1" si="19"/>
        <v>0</v>
      </c>
      <c r="AE129" s="157">
        <f t="shared" ca="1" si="20"/>
        <v>0</v>
      </c>
      <c r="AF129" s="157">
        <f t="shared" ca="1" si="21"/>
        <v>0</v>
      </c>
      <c r="AG129" s="159">
        <f t="shared" si="22"/>
        <v>126</v>
      </c>
      <c r="AH129" s="152">
        <f t="shared" si="23"/>
        <v>0</v>
      </c>
    </row>
    <row r="130" spans="1:34" ht="25.5" customHeight="1" x14ac:dyDescent="0.2">
      <c r="A130" s="161" t="str">
        <f>IF(Soupisky!H129&lt;&gt;"", Soupisky!H129, "")</f>
        <v/>
      </c>
      <c r="B130" s="162" t="str">
        <f>IF(Soupisky!I129&lt;&gt;"", Soupisky!I129, "")</f>
        <v/>
      </c>
      <c r="C130" s="155" t="str">
        <f>IF(Soupisky!J129&lt;&gt;"", Soupisky!J129, "")</f>
        <v/>
      </c>
      <c r="D130" s="163" t="str">
        <f>IF(AND(A130&lt;&gt;"", Soupisky!E129 &lt;&gt; ""), Soupisky!E129, "")</f>
        <v/>
      </c>
      <c r="E130" s="157" t="str">
        <f>IF(ISNA(MATCH($A130,'1k - Výsledková listina'!$C:$C,0)),"",INDEX('1k - Výsledková listina'!$B:$T,MATCH($A130,'1k - Výsledková listina'!$C:$C,0),6))</f>
        <v/>
      </c>
      <c r="F130" s="157" t="str">
        <f>IF(ISNA(MATCH($A130,'1k - Výsledková listina'!$C:$C,0)),"",INDEX('1k - Výsledková listina'!$B:$T,MATCH($A130,'1k - Výsledková listina'!$C:$C,0),7))</f>
        <v/>
      </c>
      <c r="G130" s="157" t="str">
        <f>IF(OR(E130="",ISBLANK(E130)),"",INDEX(body!$A:$C,F130+1,2))</f>
        <v/>
      </c>
      <c r="H130" s="157" t="str">
        <f>IF(ISNA(MATCH($A130,'1k - Výsledková listina'!$L:$L,0)),"",INDEX('1k - Výsledková listina'!$B:$T,MATCH($A130,'1k - Výsledková listina'!$L:$L,0),15))</f>
        <v/>
      </c>
      <c r="I130" s="157" t="str">
        <f>IF(ISNA(MATCH($A130,'1k - Výsledková listina'!$L:$L,0)),"",INDEX('1k - Výsledková listina'!$B:$T,MATCH($A130,'1k - Výsledková listina'!$L:$L,0),16))</f>
        <v/>
      </c>
      <c r="J130" s="157" t="str">
        <f>IF(OR(H130="",ISBLANK(H130)),"",INDEX(body!$A:$C,I130+1,2))</f>
        <v/>
      </c>
      <c r="K130" s="157" t="str">
        <f>IF(ISNA(MATCH($A130,'2k - Výsledková listina'!$C:$C,0)),"",INDEX('2k - Výsledková listina'!$B:$T,MATCH($A130,'2k - Výsledková listina'!$C:$C,0),6))</f>
        <v/>
      </c>
      <c r="L130" s="157" t="str">
        <f>IF(ISNA(MATCH($A130,'2k - Výsledková listina'!$C:$C,0)),"",INDEX('2k - Výsledková listina'!$B:$T,MATCH($A130,'2k - Výsledková listina'!$C:$C,0),7))</f>
        <v/>
      </c>
      <c r="M130" s="157" t="str">
        <f>IF(OR(K130="",ISBLANK(K130)),"",INDEX(body!$A:$C,L130+1,2))</f>
        <v/>
      </c>
      <c r="N130" s="157" t="str">
        <f>IF(ISNA(MATCH($A130,'2k - Výsledková listina'!$L:$L,0)),"",INDEX('2k - Výsledková listina'!$B:$T,MATCH($A130,'2k - Výsledková listina'!$L:$L,0),15))</f>
        <v/>
      </c>
      <c r="O130" s="157" t="str">
        <f>IF(ISNA(MATCH($A130,'2k - Výsledková listina'!$L:$L,0)),"",INDEX('2k - Výsledková listina'!$B:$T,MATCH($A130,'2k - Výsledková listina'!$L:$L,0),16))</f>
        <v/>
      </c>
      <c r="P130" s="157" t="str">
        <f>IF(OR(N130="",ISBLANK(N130)),"",INDEX(body!$A:$C,O130+1,2))</f>
        <v/>
      </c>
      <c r="Q130" s="157" t="str">
        <f>IF(ISNA(MATCH($A130,'3k - Výsledková listina'!$C:$C,0)),"",INDEX('3k - Výsledková listina'!$B:$T,MATCH($A130,'3k - Výsledková listina'!$C:$C,0),6))</f>
        <v/>
      </c>
      <c r="R130" s="157" t="str">
        <f>IF(ISNA(MATCH($A130,'3k - Výsledková listina'!$C:$C,0)),"",INDEX('3k - Výsledková listina'!$B:$T,MATCH($A130,'3k - Výsledková listina'!$C:$C,0),7))</f>
        <v/>
      </c>
      <c r="S130" s="157" t="str">
        <f>IF(OR(Q130="",ISBLANK(Q130)),"",INDEX(body!$A:$C,R130+1,2))</f>
        <v/>
      </c>
      <c r="T130" s="157" t="str">
        <f>IF(ISNA(MATCH($A130,'3k - Výsledková listina'!$L:$L,0)),"",INDEX('3k - Výsledková listina'!$B:$T,MATCH($A130,'3k - Výsledková listina'!$L:$L,0),15))</f>
        <v/>
      </c>
      <c r="U130" s="157" t="str">
        <f>IF(ISNA(MATCH($A130,'3k - Výsledková listina'!$L:$L,0)),"",INDEX('3k - Výsledková listina'!$B:$T,MATCH($A130,'3k - Výsledková listina'!$L:$L,0),16))</f>
        <v/>
      </c>
      <c r="V130" s="157" t="str">
        <f>IF(OR(T130="",ISBLANK(T130)),"",INDEX(body!$A:$C,U130+1,2))</f>
        <v/>
      </c>
      <c r="W130" s="157" t="str">
        <f ca="1">IF(ISNA(MATCH($A130,'4k - Výsledková listina'!$C:$C,0)),"",INDEX('4k - Výsledková listina'!$B:$T,MATCH($A130,'4k - Výsledková listina'!$C:$C,0),6))</f>
        <v/>
      </c>
      <c r="X130" s="157" t="str">
        <f ca="1">IF(ISNA(MATCH($A130,'4k - Výsledková listina'!$C:$C,0)),"",INDEX('4k - Výsledková listina'!$B:$T,MATCH($A130,'4k - Výsledková listina'!$C:$C,0),7))</f>
        <v/>
      </c>
      <c r="Y130" s="157" t="str">
        <f ca="1">IF(OR(W130="",ISBLANK(W130)),"",INDEX(body!$A:$C,X130+1,2))</f>
        <v/>
      </c>
      <c r="Z130" s="157" t="str">
        <f ca="1">IF(ISNA(MATCH($A130,'4k - Výsledková listina'!$L:$L,0)),"",INDEX('4k - Výsledková listina'!$B:$T,MATCH($A130,'4k - Výsledková listina'!$L:$L,0),15))</f>
        <v/>
      </c>
      <c r="AA130" s="157" t="str">
        <f ca="1">IF(ISNA(MATCH($A130,'4k - Výsledková listina'!$L:$L,0)),"",INDEX('4k - Výsledková listina'!$B:$T,MATCH($A130,'4k - Výsledková listina'!$L:$L,0),16))</f>
        <v/>
      </c>
      <c r="AB130" s="157" t="str">
        <f ca="1">IF(OR(Z130="",ISBLANK(Z130)),"",INDEX(body!$A:$C,AA130+1,2))</f>
        <v/>
      </c>
      <c r="AC130" s="157">
        <f t="shared" ca="1" si="18"/>
        <v>0</v>
      </c>
      <c r="AD130" s="157">
        <f t="shared" ca="1" si="19"/>
        <v>0</v>
      </c>
      <c r="AE130" s="157">
        <f t="shared" ca="1" si="20"/>
        <v>0</v>
      </c>
      <c r="AF130" s="157">
        <f t="shared" ca="1" si="21"/>
        <v>0</v>
      </c>
      <c r="AG130" s="159">
        <f t="shared" si="22"/>
        <v>127</v>
      </c>
      <c r="AH130" s="152">
        <f t="shared" si="23"/>
        <v>0</v>
      </c>
    </row>
    <row r="131" spans="1:34" ht="25.5" customHeight="1" x14ac:dyDescent="0.2">
      <c r="A131" s="161" t="str">
        <f>IF(Soupisky!H130&lt;&gt;"", Soupisky!H130, "")</f>
        <v/>
      </c>
      <c r="B131" s="162" t="str">
        <f>IF(Soupisky!I130&lt;&gt;"", Soupisky!I130, "")</f>
        <v/>
      </c>
      <c r="C131" s="155" t="str">
        <f>IF(Soupisky!J130&lt;&gt;"", Soupisky!J130, "")</f>
        <v/>
      </c>
      <c r="D131" s="163" t="str">
        <f>IF(AND(A131&lt;&gt;"", Soupisky!E130 &lt;&gt; ""), Soupisky!E130, "")</f>
        <v/>
      </c>
      <c r="E131" s="157" t="str">
        <f>IF(ISNA(MATCH($A131,'1k - Výsledková listina'!$C:$C,0)),"",INDEX('1k - Výsledková listina'!$B:$T,MATCH($A131,'1k - Výsledková listina'!$C:$C,0),6))</f>
        <v/>
      </c>
      <c r="F131" s="157" t="str">
        <f>IF(ISNA(MATCH($A131,'1k - Výsledková listina'!$C:$C,0)),"",INDEX('1k - Výsledková listina'!$B:$T,MATCH($A131,'1k - Výsledková listina'!$C:$C,0),7))</f>
        <v/>
      </c>
      <c r="G131" s="157" t="str">
        <f>IF(OR(E131="",ISBLANK(E131)),"",INDEX(body!$A:$C,F131+1,2))</f>
        <v/>
      </c>
      <c r="H131" s="157" t="str">
        <f>IF(ISNA(MATCH($A131,'1k - Výsledková listina'!$L:$L,0)),"",INDEX('1k - Výsledková listina'!$B:$T,MATCH($A131,'1k - Výsledková listina'!$L:$L,0),15))</f>
        <v/>
      </c>
      <c r="I131" s="157" t="str">
        <f>IF(ISNA(MATCH($A131,'1k - Výsledková listina'!$L:$L,0)),"",INDEX('1k - Výsledková listina'!$B:$T,MATCH($A131,'1k - Výsledková listina'!$L:$L,0),16))</f>
        <v/>
      </c>
      <c r="J131" s="157" t="str">
        <f>IF(OR(H131="",ISBLANK(H131)),"",INDEX(body!$A:$C,I131+1,2))</f>
        <v/>
      </c>
      <c r="K131" s="157" t="str">
        <f>IF(ISNA(MATCH($A131,'2k - Výsledková listina'!$C:$C,0)),"",INDEX('2k - Výsledková listina'!$B:$T,MATCH($A131,'2k - Výsledková listina'!$C:$C,0),6))</f>
        <v/>
      </c>
      <c r="L131" s="157" t="str">
        <f>IF(ISNA(MATCH($A131,'2k - Výsledková listina'!$C:$C,0)),"",INDEX('2k - Výsledková listina'!$B:$T,MATCH($A131,'2k - Výsledková listina'!$C:$C,0),7))</f>
        <v/>
      </c>
      <c r="M131" s="157" t="str">
        <f>IF(OR(K131="",ISBLANK(K131)),"",INDEX(body!$A:$C,L131+1,2))</f>
        <v/>
      </c>
      <c r="N131" s="157" t="str">
        <f>IF(ISNA(MATCH($A131,'2k - Výsledková listina'!$L:$L,0)),"",INDEX('2k - Výsledková listina'!$B:$T,MATCH($A131,'2k - Výsledková listina'!$L:$L,0),15))</f>
        <v/>
      </c>
      <c r="O131" s="157" t="str">
        <f>IF(ISNA(MATCH($A131,'2k - Výsledková listina'!$L:$L,0)),"",INDEX('2k - Výsledková listina'!$B:$T,MATCH($A131,'2k - Výsledková listina'!$L:$L,0),16))</f>
        <v/>
      </c>
      <c r="P131" s="157" t="str">
        <f>IF(OR(N131="",ISBLANK(N131)),"",INDEX(body!$A:$C,O131+1,2))</f>
        <v/>
      </c>
      <c r="Q131" s="157" t="str">
        <f>IF(ISNA(MATCH($A131,'3k - Výsledková listina'!$C:$C,0)),"",INDEX('3k - Výsledková listina'!$B:$T,MATCH($A131,'3k - Výsledková listina'!$C:$C,0),6))</f>
        <v/>
      </c>
      <c r="R131" s="157" t="str">
        <f>IF(ISNA(MATCH($A131,'3k - Výsledková listina'!$C:$C,0)),"",INDEX('3k - Výsledková listina'!$B:$T,MATCH($A131,'3k - Výsledková listina'!$C:$C,0),7))</f>
        <v/>
      </c>
      <c r="S131" s="157" t="str">
        <f>IF(OR(Q131="",ISBLANK(Q131)),"",INDEX(body!$A:$C,R131+1,2))</f>
        <v/>
      </c>
      <c r="T131" s="157" t="str">
        <f>IF(ISNA(MATCH($A131,'3k - Výsledková listina'!$L:$L,0)),"",INDEX('3k - Výsledková listina'!$B:$T,MATCH($A131,'3k - Výsledková listina'!$L:$L,0),15))</f>
        <v/>
      </c>
      <c r="U131" s="157" t="str">
        <f>IF(ISNA(MATCH($A131,'3k - Výsledková listina'!$L:$L,0)),"",INDEX('3k - Výsledková listina'!$B:$T,MATCH($A131,'3k - Výsledková listina'!$L:$L,0),16))</f>
        <v/>
      </c>
      <c r="V131" s="157" t="str">
        <f>IF(OR(T131="",ISBLANK(T131)),"",INDEX(body!$A:$C,U131+1,2))</f>
        <v/>
      </c>
      <c r="W131" s="157" t="str">
        <f ca="1">IF(ISNA(MATCH($A131,'4k - Výsledková listina'!$C:$C,0)),"",INDEX('4k - Výsledková listina'!$B:$T,MATCH($A131,'4k - Výsledková listina'!$C:$C,0),6))</f>
        <v/>
      </c>
      <c r="X131" s="157" t="str">
        <f ca="1">IF(ISNA(MATCH($A131,'4k - Výsledková listina'!$C:$C,0)),"",INDEX('4k - Výsledková listina'!$B:$T,MATCH($A131,'4k - Výsledková listina'!$C:$C,0),7))</f>
        <v/>
      </c>
      <c r="Y131" s="157" t="str">
        <f ca="1">IF(OR(W131="",ISBLANK(W131)),"",INDEX(body!$A:$C,X131+1,2))</f>
        <v/>
      </c>
      <c r="Z131" s="157" t="str">
        <f ca="1">IF(ISNA(MATCH($A131,'4k - Výsledková listina'!$L:$L,0)),"",INDEX('4k - Výsledková listina'!$B:$T,MATCH($A131,'4k - Výsledková listina'!$L:$L,0),15))</f>
        <v/>
      </c>
      <c r="AA131" s="157" t="str">
        <f ca="1">IF(ISNA(MATCH($A131,'4k - Výsledková listina'!$L:$L,0)),"",INDEX('4k - Výsledková listina'!$B:$T,MATCH($A131,'4k - Výsledková listina'!$L:$L,0),16))</f>
        <v/>
      </c>
      <c r="AB131" s="157" t="str">
        <f ca="1">IF(OR(Z131="",ISBLANK(Z131)),"",INDEX(body!$A:$C,AA131+1,2))</f>
        <v/>
      </c>
      <c r="AC131" s="157">
        <f t="shared" ca="1" si="18"/>
        <v>0</v>
      </c>
      <c r="AD131" s="157">
        <f t="shared" ca="1" si="19"/>
        <v>0</v>
      </c>
      <c r="AE131" s="157">
        <f t="shared" ca="1" si="20"/>
        <v>0</v>
      </c>
      <c r="AF131" s="157">
        <f t="shared" ca="1" si="21"/>
        <v>0</v>
      </c>
      <c r="AG131" s="159">
        <f t="shared" si="22"/>
        <v>128</v>
      </c>
      <c r="AH131" s="152">
        <f t="shared" si="23"/>
        <v>0</v>
      </c>
    </row>
    <row r="132" spans="1:34" ht="25.5" customHeight="1" x14ac:dyDescent="0.2">
      <c r="A132" s="161" t="str">
        <f>IF(Soupisky!H131&lt;&gt;"", Soupisky!H131, "")</f>
        <v/>
      </c>
      <c r="B132" s="162" t="str">
        <f>IF(Soupisky!I131&lt;&gt;"", Soupisky!I131, "")</f>
        <v/>
      </c>
      <c r="C132" s="155" t="str">
        <f>IF(Soupisky!J131&lt;&gt;"", Soupisky!J131, "")</f>
        <v/>
      </c>
      <c r="D132" s="163" t="str">
        <f>IF(AND(A132&lt;&gt;"", Soupisky!E131 &lt;&gt; ""), Soupisky!E131, "")</f>
        <v/>
      </c>
      <c r="E132" s="157" t="str">
        <f>IF(ISNA(MATCH($A132,'1k - Výsledková listina'!$C:$C,0)),"",INDEX('1k - Výsledková listina'!$B:$T,MATCH($A132,'1k - Výsledková listina'!$C:$C,0),6))</f>
        <v/>
      </c>
      <c r="F132" s="157" t="str">
        <f>IF(ISNA(MATCH($A132,'1k - Výsledková listina'!$C:$C,0)),"",INDEX('1k - Výsledková listina'!$B:$T,MATCH($A132,'1k - Výsledková listina'!$C:$C,0),7))</f>
        <v/>
      </c>
      <c r="G132" s="157" t="str">
        <f>IF(OR(E132="",ISBLANK(E132)),"",INDEX(body!$A:$C,F132+1,2))</f>
        <v/>
      </c>
      <c r="H132" s="157" t="str">
        <f>IF(ISNA(MATCH($A132,'1k - Výsledková listina'!$L:$L,0)),"",INDEX('1k - Výsledková listina'!$B:$T,MATCH($A132,'1k - Výsledková listina'!$L:$L,0),15))</f>
        <v/>
      </c>
      <c r="I132" s="157" t="str">
        <f>IF(ISNA(MATCH($A132,'1k - Výsledková listina'!$L:$L,0)),"",INDEX('1k - Výsledková listina'!$B:$T,MATCH($A132,'1k - Výsledková listina'!$L:$L,0),16))</f>
        <v/>
      </c>
      <c r="J132" s="157" t="str">
        <f>IF(OR(H132="",ISBLANK(H132)),"",INDEX(body!$A:$C,I132+1,2))</f>
        <v/>
      </c>
      <c r="K132" s="157" t="str">
        <f>IF(ISNA(MATCH($A132,'2k - Výsledková listina'!$C:$C,0)),"",INDEX('2k - Výsledková listina'!$B:$T,MATCH($A132,'2k - Výsledková listina'!$C:$C,0),6))</f>
        <v/>
      </c>
      <c r="L132" s="157" t="str">
        <f>IF(ISNA(MATCH($A132,'2k - Výsledková listina'!$C:$C,0)),"",INDEX('2k - Výsledková listina'!$B:$T,MATCH($A132,'2k - Výsledková listina'!$C:$C,0),7))</f>
        <v/>
      </c>
      <c r="M132" s="157" t="str">
        <f>IF(OR(K132="",ISBLANK(K132)),"",INDEX(body!$A:$C,L132+1,2))</f>
        <v/>
      </c>
      <c r="N132" s="157" t="str">
        <f>IF(ISNA(MATCH($A132,'2k - Výsledková listina'!$L:$L,0)),"",INDEX('2k - Výsledková listina'!$B:$T,MATCH($A132,'2k - Výsledková listina'!$L:$L,0),15))</f>
        <v/>
      </c>
      <c r="O132" s="157" t="str">
        <f>IF(ISNA(MATCH($A132,'2k - Výsledková listina'!$L:$L,0)),"",INDEX('2k - Výsledková listina'!$B:$T,MATCH($A132,'2k - Výsledková listina'!$L:$L,0),16))</f>
        <v/>
      </c>
      <c r="P132" s="157" t="str">
        <f>IF(OR(N132="",ISBLANK(N132)),"",INDEX(body!$A:$C,O132+1,2))</f>
        <v/>
      </c>
      <c r="Q132" s="157" t="str">
        <f>IF(ISNA(MATCH($A132,'3k - Výsledková listina'!$C:$C,0)),"",INDEX('3k - Výsledková listina'!$B:$T,MATCH($A132,'3k - Výsledková listina'!$C:$C,0),6))</f>
        <v/>
      </c>
      <c r="R132" s="157" t="str">
        <f>IF(ISNA(MATCH($A132,'3k - Výsledková listina'!$C:$C,0)),"",INDEX('3k - Výsledková listina'!$B:$T,MATCH($A132,'3k - Výsledková listina'!$C:$C,0),7))</f>
        <v/>
      </c>
      <c r="S132" s="157" t="str">
        <f>IF(OR(Q132="",ISBLANK(Q132)),"",INDEX(body!$A:$C,R132+1,2))</f>
        <v/>
      </c>
      <c r="T132" s="157" t="str">
        <f>IF(ISNA(MATCH($A132,'3k - Výsledková listina'!$L:$L,0)),"",INDEX('3k - Výsledková listina'!$B:$T,MATCH($A132,'3k - Výsledková listina'!$L:$L,0),15))</f>
        <v/>
      </c>
      <c r="U132" s="157" t="str">
        <f>IF(ISNA(MATCH($A132,'3k - Výsledková listina'!$L:$L,0)),"",INDEX('3k - Výsledková listina'!$B:$T,MATCH($A132,'3k - Výsledková listina'!$L:$L,0),16))</f>
        <v/>
      </c>
      <c r="V132" s="157" t="str">
        <f>IF(OR(T132="",ISBLANK(T132)),"",INDEX(body!$A:$C,U132+1,2))</f>
        <v/>
      </c>
      <c r="W132" s="157" t="str">
        <f ca="1">IF(ISNA(MATCH($A132,'4k - Výsledková listina'!$C:$C,0)),"",INDEX('4k - Výsledková listina'!$B:$T,MATCH($A132,'4k - Výsledková listina'!$C:$C,0),6))</f>
        <v/>
      </c>
      <c r="X132" s="157" t="str">
        <f ca="1">IF(ISNA(MATCH($A132,'4k - Výsledková listina'!$C:$C,0)),"",INDEX('4k - Výsledková listina'!$B:$T,MATCH($A132,'4k - Výsledková listina'!$C:$C,0),7))</f>
        <v/>
      </c>
      <c r="Y132" s="157" t="str">
        <f ca="1">IF(OR(W132="",ISBLANK(W132)),"",INDEX(body!$A:$C,X132+1,2))</f>
        <v/>
      </c>
      <c r="Z132" s="157" t="str">
        <f ca="1">IF(ISNA(MATCH($A132,'4k - Výsledková listina'!$L:$L,0)),"",INDEX('4k - Výsledková listina'!$B:$T,MATCH($A132,'4k - Výsledková listina'!$L:$L,0),15))</f>
        <v/>
      </c>
      <c r="AA132" s="157" t="str">
        <f ca="1">IF(ISNA(MATCH($A132,'4k - Výsledková listina'!$L:$L,0)),"",INDEX('4k - Výsledková listina'!$B:$T,MATCH($A132,'4k - Výsledková listina'!$L:$L,0),16))</f>
        <v/>
      </c>
      <c r="AB132" s="157" t="str">
        <f ca="1">IF(OR(Z132="",ISBLANK(Z132)),"",INDEX(body!$A:$C,AA132+1,2))</f>
        <v/>
      </c>
      <c r="AC132" s="157">
        <f t="shared" ref="AC132:AC159" ca="1" si="24">SUM(IF(ISNUMBER(E132), E132, 0),IF(ISNUMBER(H132), H132, 0), IF(ISNUMBER(K132), K132, 0),IF(ISNUMBER(N132), N132, 0),IF(ISNUMBER(Q132), Q132, 0), IF(ISNUMBER(T132), T132, 0), IF(ISNUMBER(W132), W132, 0), IF(ISNUMBER(Z132), Z132, 0))</f>
        <v>0</v>
      </c>
      <c r="AD132" s="157">
        <f t="shared" ref="AD132:AD159" ca="1" si="25">SUM(IF(ISNUMBER(F132), F132, 0),IF(ISNUMBER(I132), I132, 0), IF(ISNUMBER(L132), L132, 0),IF(ISNUMBER(O132), O132, 0),IF(ISNUMBER(R132), R132, 0), IF(ISNUMBER(U132), U132, 0), IF(ISNUMBER(X132), X132, 0), IF(ISNUMBER(AA132), AA132, 0))</f>
        <v>0</v>
      </c>
      <c r="AE132" s="157">
        <f t="shared" ref="AE132:AE159" ca="1" si="26">SUM(IF(ISNUMBER(G132), G132, 0),IF(ISNUMBER(J132), J132, 0), IF(ISNUMBER(M132), M132, 0),IF(ISNUMBER(P132), P132, 0),IF(ISNUMBER(S132), S132, 0), IF(ISNUMBER(V132), V132, 0), IF(ISNUMBER(Y132), Y132, 0), IF(ISNUMBER(AB132), AB132, 0))</f>
        <v>0</v>
      </c>
      <c r="AF132" s="157">
        <f t="shared" ref="AF132:AF159" ca="1" si="27">COUNT(F132,I132,L132,O132,R132,U132,X132,AA132)</f>
        <v>0</v>
      </c>
      <c r="AG132" s="159">
        <f t="shared" ref="AG132:AG159" si="28">IF(ISTEXT(AG131),1,AG131+1)</f>
        <v>129</v>
      </c>
      <c r="AH132" s="152">
        <f t="shared" ref="AH132:AH159" si="29">IF(AND(A132&lt;&gt;"",A132&lt;&gt;0), 1, 0)</f>
        <v>0</v>
      </c>
    </row>
    <row r="133" spans="1:34" ht="25.5" customHeight="1" x14ac:dyDescent="0.2">
      <c r="A133" s="161" t="str">
        <f>IF(Soupisky!H132&lt;&gt;"", Soupisky!H132, "")</f>
        <v/>
      </c>
      <c r="B133" s="162" t="str">
        <f>IF(Soupisky!I132&lt;&gt;"", Soupisky!I132, "")</f>
        <v/>
      </c>
      <c r="C133" s="155" t="str">
        <f>IF(Soupisky!J132&lt;&gt;"", Soupisky!J132, "")</f>
        <v/>
      </c>
      <c r="D133" s="163" t="str">
        <f>IF(AND(A133&lt;&gt;"", Soupisky!E132 &lt;&gt; ""), Soupisky!E132, "")</f>
        <v/>
      </c>
      <c r="E133" s="157" t="str">
        <f>IF(ISNA(MATCH($A133,'1k - Výsledková listina'!$C:$C,0)),"",INDEX('1k - Výsledková listina'!$B:$T,MATCH($A133,'1k - Výsledková listina'!$C:$C,0),6))</f>
        <v/>
      </c>
      <c r="F133" s="157" t="str">
        <f>IF(ISNA(MATCH($A133,'1k - Výsledková listina'!$C:$C,0)),"",INDEX('1k - Výsledková listina'!$B:$T,MATCH($A133,'1k - Výsledková listina'!$C:$C,0),7))</f>
        <v/>
      </c>
      <c r="G133" s="157" t="str">
        <f>IF(OR(E133="",ISBLANK(E133)),"",INDEX(body!$A:$C,F133+1,2))</f>
        <v/>
      </c>
      <c r="H133" s="157" t="str">
        <f>IF(ISNA(MATCH($A133,'1k - Výsledková listina'!$L:$L,0)),"",INDEX('1k - Výsledková listina'!$B:$T,MATCH($A133,'1k - Výsledková listina'!$L:$L,0),15))</f>
        <v/>
      </c>
      <c r="I133" s="157" t="str">
        <f>IF(ISNA(MATCH($A133,'1k - Výsledková listina'!$L:$L,0)),"",INDEX('1k - Výsledková listina'!$B:$T,MATCH($A133,'1k - Výsledková listina'!$L:$L,0),16))</f>
        <v/>
      </c>
      <c r="J133" s="157" t="str">
        <f>IF(OR(H133="",ISBLANK(H133)),"",INDEX(body!$A:$C,I133+1,2))</f>
        <v/>
      </c>
      <c r="K133" s="157" t="str">
        <f>IF(ISNA(MATCH($A133,'2k - Výsledková listina'!$C:$C,0)),"",INDEX('2k - Výsledková listina'!$B:$T,MATCH($A133,'2k - Výsledková listina'!$C:$C,0),6))</f>
        <v/>
      </c>
      <c r="L133" s="157" t="str">
        <f>IF(ISNA(MATCH($A133,'2k - Výsledková listina'!$C:$C,0)),"",INDEX('2k - Výsledková listina'!$B:$T,MATCH($A133,'2k - Výsledková listina'!$C:$C,0),7))</f>
        <v/>
      </c>
      <c r="M133" s="157" t="str">
        <f>IF(OR(K133="",ISBLANK(K133)),"",INDEX(body!$A:$C,L133+1,2))</f>
        <v/>
      </c>
      <c r="N133" s="157" t="str">
        <f>IF(ISNA(MATCH($A133,'2k - Výsledková listina'!$L:$L,0)),"",INDEX('2k - Výsledková listina'!$B:$T,MATCH($A133,'2k - Výsledková listina'!$L:$L,0),15))</f>
        <v/>
      </c>
      <c r="O133" s="157" t="str">
        <f>IF(ISNA(MATCH($A133,'2k - Výsledková listina'!$L:$L,0)),"",INDEX('2k - Výsledková listina'!$B:$T,MATCH($A133,'2k - Výsledková listina'!$L:$L,0),16))</f>
        <v/>
      </c>
      <c r="P133" s="157" t="str">
        <f>IF(OR(N133="",ISBLANK(N133)),"",INDEX(body!$A:$C,O133+1,2))</f>
        <v/>
      </c>
      <c r="Q133" s="157" t="str">
        <f>IF(ISNA(MATCH($A133,'3k - Výsledková listina'!$C:$C,0)),"",INDEX('3k - Výsledková listina'!$B:$T,MATCH($A133,'3k - Výsledková listina'!$C:$C,0),6))</f>
        <v/>
      </c>
      <c r="R133" s="157" t="str">
        <f>IF(ISNA(MATCH($A133,'3k - Výsledková listina'!$C:$C,0)),"",INDEX('3k - Výsledková listina'!$B:$T,MATCH($A133,'3k - Výsledková listina'!$C:$C,0),7))</f>
        <v/>
      </c>
      <c r="S133" s="157" t="str">
        <f>IF(OR(Q133="",ISBLANK(Q133)),"",INDEX(body!$A:$C,R133+1,2))</f>
        <v/>
      </c>
      <c r="T133" s="157" t="str">
        <f>IF(ISNA(MATCH($A133,'3k - Výsledková listina'!$L:$L,0)),"",INDEX('3k - Výsledková listina'!$B:$T,MATCH($A133,'3k - Výsledková listina'!$L:$L,0),15))</f>
        <v/>
      </c>
      <c r="U133" s="157" t="str">
        <f>IF(ISNA(MATCH($A133,'3k - Výsledková listina'!$L:$L,0)),"",INDEX('3k - Výsledková listina'!$B:$T,MATCH($A133,'3k - Výsledková listina'!$L:$L,0),16))</f>
        <v/>
      </c>
      <c r="V133" s="157" t="str">
        <f>IF(OR(T133="",ISBLANK(T133)),"",INDEX(body!$A:$C,U133+1,2))</f>
        <v/>
      </c>
      <c r="W133" s="157" t="str">
        <f ca="1">IF(ISNA(MATCH($A133,'4k - Výsledková listina'!$C:$C,0)),"",INDEX('4k - Výsledková listina'!$B:$T,MATCH($A133,'4k - Výsledková listina'!$C:$C,0),6))</f>
        <v/>
      </c>
      <c r="X133" s="157" t="str">
        <f ca="1">IF(ISNA(MATCH($A133,'4k - Výsledková listina'!$C:$C,0)),"",INDEX('4k - Výsledková listina'!$B:$T,MATCH($A133,'4k - Výsledková listina'!$C:$C,0),7))</f>
        <v/>
      </c>
      <c r="Y133" s="157" t="str">
        <f ca="1">IF(OR(W133="",ISBLANK(W133)),"",INDEX(body!$A:$C,X133+1,2))</f>
        <v/>
      </c>
      <c r="Z133" s="157" t="str">
        <f ca="1">IF(ISNA(MATCH($A133,'4k - Výsledková listina'!$L:$L,0)),"",INDEX('4k - Výsledková listina'!$B:$T,MATCH($A133,'4k - Výsledková listina'!$L:$L,0),15))</f>
        <v/>
      </c>
      <c r="AA133" s="157" t="str">
        <f ca="1">IF(ISNA(MATCH($A133,'4k - Výsledková listina'!$L:$L,0)),"",INDEX('4k - Výsledková listina'!$B:$T,MATCH($A133,'4k - Výsledková listina'!$L:$L,0),16))</f>
        <v/>
      </c>
      <c r="AB133" s="157" t="str">
        <f ca="1">IF(OR(Z133="",ISBLANK(Z133)),"",INDEX(body!$A:$C,AA133+1,2))</f>
        <v/>
      </c>
      <c r="AC133" s="157">
        <f t="shared" ca="1" si="24"/>
        <v>0</v>
      </c>
      <c r="AD133" s="157">
        <f t="shared" ca="1" si="25"/>
        <v>0</v>
      </c>
      <c r="AE133" s="157">
        <f t="shared" ca="1" si="26"/>
        <v>0</v>
      </c>
      <c r="AF133" s="157">
        <f t="shared" ca="1" si="27"/>
        <v>0</v>
      </c>
      <c r="AG133" s="159">
        <f t="shared" si="28"/>
        <v>130</v>
      </c>
      <c r="AH133" s="152">
        <f t="shared" si="29"/>
        <v>0</v>
      </c>
    </row>
    <row r="134" spans="1:34" ht="25.5" customHeight="1" x14ac:dyDescent="0.2">
      <c r="A134" s="161">
        <f>IF(Soupisky!H133&lt;&gt;"", Soupisky!H133, "")</f>
        <v>196</v>
      </c>
      <c r="B134" s="162" t="str">
        <f>IF(Soupisky!I133&lt;&gt;"", Soupisky!I133, "")</f>
        <v>Veltruský Zdeněk ml.</v>
      </c>
      <c r="C134" s="155" t="str">
        <f>IF(Soupisky!J133&lt;&gt;"", Soupisky!J133, "")</f>
        <v>M</v>
      </c>
      <c r="D134" s="163" t="str">
        <f>IF(AND(A134&lt;&gt;"", Soupisky!E133 &lt;&gt; ""), Soupisky!E133, "")</f>
        <v>MO ČRS Mělník - Colmic</v>
      </c>
      <c r="E134" s="157" t="str">
        <f>IF(ISNA(MATCH($A134,'1k - Výsledková listina'!$C:$C,0)),"",INDEX('1k - Výsledková listina'!$B:$T,MATCH($A134,'1k - Výsledková listina'!$C:$C,0),6))</f>
        <v/>
      </c>
      <c r="F134" s="157" t="str">
        <f>IF(ISNA(MATCH($A134,'1k - Výsledková listina'!$C:$C,0)),"",INDEX('1k - Výsledková listina'!$B:$T,MATCH($A134,'1k - Výsledková listina'!$C:$C,0),7))</f>
        <v/>
      </c>
      <c r="G134" s="157" t="str">
        <f>IF(OR(E134="",ISBLANK(E134)),"",INDEX(body!$A:$C,F134+1,2))</f>
        <v/>
      </c>
      <c r="H134" s="157" t="str">
        <f>IF(ISNA(MATCH($A134,'1k - Výsledková listina'!$L:$L,0)),"",INDEX('1k - Výsledková listina'!$B:$T,MATCH($A134,'1k - Výsledková listina'!$L:$L,0),15))</f>
        <v/>
      </c>
      <c r="I134" s="157" t="str">
        <f>IF(ISNA(MATCH($A134,'1k - Výsledková listina'!$L:$L,0)),"",INDEX('1k - Výsledková listina'!$B:$T,MATCH($A134,'1k - Výsledková listina'!$L:$L,0),16))</f>
        <v/>
      </c>
      <c r="J134" s="157" t="str">
        <f>IF(OR(H134="",ISBLANK(H134)),"",INDEX(body!$A:$C,I134+1,2))</f>
        <v/>
      </c>
      <c r="K134" s="157" t="str">
        <f>IF(ISNA(MATCH($A134,'2k - Výsledková listina'!$C:$C,0)),"",INDEX('2k - Výsledková listina'!$B:$T,MATCH($A134,'2k - Výsledková listina'!$C:$C,0),6))</f>
        <v/>
      </c>
      <c r="L134" s="157" t="str">
        <f>IF(ISNA(MATCH($A134,'2k - Výsledková listina'!$C:$C,0)),"",INDEX('2k - Výsledková listina'!$B:$T,MATCH($A134,'2k - Výsledková listina'!$C:$C,0),7))</f>
        <v/>
      </c>
      <c r="M134" s="157" t="str">
        <f>IF(OR(K134="",ISBLANK(K134)),"",INDEX(body!$A:$C,L134+1,2))</f>
        <v/>
      </c>
      <c r="N134" s="157" t="str">
        <f>IF(ISNA(MATCH($A134,'2k - Výsledková listina'!$L:$L,0)),"",INDEX('2k - Výsledková listina'!$B:$T,MATCH($A134,'2k - Výsledková listina'!$L:$L,0),15))</f>
        <v/>
      </c>
      <c r="O134" s="157" t="str">
        <f>IF(ISNA(MATCH($A134,'2k - Výsledková listina'!$L:$L,0)),"",INDEX('2k - Výsledková listina'!$B:$T,MATCH($A134,'2k - Výsledková listina'!$L:$L,0),16))</f>
        <v/>
      </c>
      <c r="P134" s="157" t="str">
        <f>IF(OR(N134="",ISBLANK(N134)),"",INDEX(body!$A:$C,O134+1,2))</f>
        <v/>
      </c>
      <c r="Q134" s="157" t="str">
        <f>IF(ISNA(MATCH($A134,'3k - Výsledková listina'!$C:$C,0)),"",INDEX('3k - Výsledková listina'!$B:$T,MATCH($A134,'3k - Výsledková listina'!$C:$C,0),6))</f>
        <v/>
      </c>
      <c r="R134" s="157" t="str">
        <f>IF(ISNA(MATCH($A134,'3k - Výsledková listina'!$C:$C,0)),"",INDEX('3k - Výsledková listina'!$B:$T,MATCH($A134,'3k - Výsledková listina'!$C:$C,0),7))</f>
        <v/>
      </c>
      <c r="S134" s="157" t="str">
        <f>IF(OR(Q134="",ISBLANK(Q134)),"",INDEX(body!$A:$C,R134+1,2))</f>
        <v/>
      </c>
      <c r="T134" s="157" t="str">
        <f>IF(ISNA(MATCH($A134,'3k - Výsledková listina'!$L:$L,0)),"",INDEX('3k - Výsledková listina'!$B:$T,MATCH($A134,'3k - Výsledková listina'!$L:$L,0),15))</f>
        <v/>
      </c>
      <c r="U134" s="157" t="str">
        <f>IF(ISNA(MATCH($A134,'3k - Výsledková listina'!$L:$L,0)),"",INDEX('3k - Výsledková listina'!$B:$T,MATCH($A134,'3k - Výsledková listina'!$L:$L,0),16))</f>
        <v/>
      </c>
      <c r="V134" s="157" t="str">
        <f>IF(OR(T134="",ISBLANK(T134)),"",INDEX(body!$A:$C,U134+1,2))</f>
        <v/>
      </c>
      <c r="W134" s="157" t="str">
        <f ca="1">IF(ISNA(MATCH($A134,'4k - Výsledková listina'!$C:$C,0)),"",INDEX('4k - Výsledková listina'!$B:$T,MATCH($A134,'4k - Výsledková listina'!$C:$C,0),6))</f>
        <v/>
      </c>
      <c r="X134" s="157" t="str">
        <f ca="1">IF(ISNA(MATCH($A134,'4k - Výsledková listina'!$C:$C,0)),"",INDEX('4k - Výsledková listina'!$B:$T,MATCH($A134,'4k - Výsledková listina'!$C:$C,0),7))</f>
        <v/>
      </c>
      <c r="Y134" s="157" t="str">
        <f ca="1">IF(OR(W134="",ISBLANK(W134)),"",INDEX(body!$A:$C,X134+1,2))</f>
        <v/>
      </c>
      <c r="Z134" s="157" t="str">
        <f ca="1">IF(ISNA(MATCH($A134,'4k - Výsledková listina'!$L:$L,0)),"",INDEX('4k - Výsledková listina'!$B:$T,MATCH($A134,'4k - Výsledková listina'!$L:$L,0),15))</f>
        <v/>
      </c>
      <c r="AA134" s="157" t="str">
        <f ca="1">IF(ISNA(MATCH($A134,'4k - Výsledková listina'!$L:$L,0)),"",INDEX('4k - Výsledková listina'!$B:$T,MATCH($A134,'4k - Výsledková listina'!$L:$L,0),16))</f>
        <v/>
      </c>
      <c r="AB134" s="157" t="str">
        <f ca="1">IF(OR(Z134="",ISBLANK(Z134)),"",INDEX(body!$A:$C,AA134+1,2))</f>
        <v/>
      </c>
      <c r="AC134" s="157">
        <f t="shared" ca="1" si="24"/>
        <v>0</v>
      </c>
      <c r="AD134" s="157">
        <f t="shared" ca="1" si="25"/>
        <v>0</v>
      </c>
      <c r="AE134" s="157">
        <f t="shared" ca="1" si="26"/>
        <v>0</v>
      </c>
      <c r="AF134" s="157">
        <f t="shared" ca="1" si="27"/>
        <v>0</v>
      </c>
      <c r="AG134" s="159">
        <f t="shared" si="28"/>
        <v>131</v>
      </c>
      <c r="AH134" s="152">
        <f t="shared" si="29"/>
        <v>1</v>
      </c>
    </row>
    <row r="135" spans="1:34" ht="25.5" customHeight="1" x14ac:dyDescent="0.2">
      <c r="A135" s="161">
        <f>IF(Soupisky!H134&lt;&gt;"", Soupisky!H134, "")</f>
        <v>1507</v>
      </c>
      <c r="B135" s="162" t="str">
        <f>IF(Soupisky!I134&lt;&gt;"", Soupisky!I134, "")</f>
        <v>Šimůnek Karel</v>
      </c>
      <c r="C135" s="155" t="str">
        <f>IF(Soupisky!J134&lt;&gt;"", Soupisky!J134, "")</f>
        <v>M</v>
      </c>
      <c r="D135" s="163" t="str">
        <f>IF(AND(A135&lt;&gt;"", Soupisky!E134 &lt;&gt; ""), Soupisky!E134, "")</f>
        <v>MO ČRS Mělník - Colmic</v>
      </c>
      <c r="E135" s="157">
        <f>IF(ISNA(MATCH($A135,'1k - Výsledková listina'!$C:$C,0)),"",INDEX('1k - Výsledková listina'!$B:$T,MATCH($A135,'1k - Výsledková listina'!$C:$C,0),6))</f>
        <v>9760</v>
      </c>
      <c r="F135" s="157">
        <f>IF(ISNA(MATCH($A135,'1k - Výsledková listina'!$C:$C,0)),"",INDEX('1k - Výsledková listina'!$B:$T,MATCH($A135,'1k - Výsledková listina'!$C:$C,0),7))</f>
        <v>8</v>
      </c>
      <c r="G135" s="157">
        <f>IF(OR(E135="",ISBLANK(E135)),"",INDEX(body!$A:$C,F135+1,2))</f>
        <v>19</v>
      </c>
      <c r="H135" s="157">
        <f>IF(ISNA(MATCH($A135,'1k - Výsledková listina'!$L:$L,0)),"",INDEX('1k - Výsledková listina'!$B:$T,MATCH($A135,'1k - Výsledková listina'!$L:$L,0),15))</f>
        <v>3420</v>
      </c>
      <c r="I135" s="157">
        <f>IF(ISNA(MATCH($A135,'1k - Výsledková listina'!$L:$L,0)),"",INDEX('1k - Výsledková listina'!$B:$T,MATCH($A135,'1k - Výsledková listina'!$L:$L,0),16))</f>
        <v>6</v>
      </c>
      <c r="J135" s="157">
        <f>IF(OR(H135="",ISBLANK(H135)),"",INDEX(body!$A:$C,I135+1,2))</f>
        <v>25</v>
      </c>
      <c r="K135" s="157" t="str">
        <f>IF(ISNA(MATCH($A135,'2k - Výsledková listina'!$C:$C,0)),"",INDEX('2k - Výsledková listina'!$B:$T,MATCH($A135,'2k - Výsledková listina'!$C:$C,0),6))</f>
        <v/>
      </c>
      <c r="L135" s="157" t="str">
        <f>IF(ISNA(MATCH($A135,'2k - Výsledková listina'!$C:$C,0)),"",INDEX('2k - Výsledková listina'!$B:$T,MATCH($A135,'2k - Výsledková listina'!$C:$C,0),7))</f>
        <v/>
      </c>
      <c r="M135" s="157" t="str">
        <f>IF(OR(K135="",ISBLANK(K135)),"",INDEX(body!$A:$C,L135+1,2))</f>
        <v/>
      </c>
      <c r="N135" s="157" t="str">
        <f>IF(ISNA(MATCH($A135,'2k - Výsledková listina'!$L:$L,0)),"",INDEX('2k - Výsledková listina'!$B:$T,MATCH($A135,'2k - Výsledková listina'!$L:$L,0),15))</f>
        <v/>
      </c>
      <c r="O135" s="157" t="str">
        <f>IF(ISNA(MATCH($A135,'2k - Výsledková listina'!$L:$L,0)),"",INDEX('2k - Výsledková listina'!$B:$T,MATCH($A135,'2k - Výsledková listina'!$L:$L,0),16))</f>
        <v/>
      </c>
      <c r="P135" s="157" t="str">
        <f>IF(OR(N135="",ISBLANK(N135)),"",INDEX(body!$A:$C,O135+1,2))</f>
        <v/>
      </c>
      <c r="Q135" s="157" t="str">
        <f>IF(ISNA(MATCH($A135,'3k - Výsledková listina'!$C:$C,0)),"",INDEX('3k - Výsledková listina'!$B:$T,MATCH($A135,'3k - Výsledková listina'!$C:$C,0),6))</f>
        <v/>
      </c>
      <c r="R135" s="157" t="str">
        <f>IF(ISNA(MATCH($A135,'3k - Výsledková listina'!$C:$C,0)),"",INDEX('3k - Výsledková listina'!$B:$T,MATCH($A135,'3k - Výsledková listina'!$C:$C,0),7))</f>
        <v/>
      </c>
      <c r="S135" s="157" t="str">
        <f>IF(OR(Q135="",ISBLANK(Q135)),"",INDEX(body!$A:$C,R135+1,2))</f>
        <v/>
      </c>
      <c r="T135" s="157" t="str">
        <f>IF(ISNA(MATCH($A135,'3k - Výsledková listina'!$L:$L,0)),"",INDEX('3k - Výsledková listina'!$B:$T,MATCH($A135,'3k - Výsledková listina'!$L:$L,0),15))</f>
        <v/>
      </c>
      <c r="U135" s="157" t="str">
        <f>IF(ISNA(MATCH($A135,'3k - Výsledková listina'!$L:$L,0)),"",INDEX('3k - Výsledková listina'!$B:$T,MATCH($A135,'3k - Výsledková listina'!$L:$L,0),16))</f>
        <v/>
      </c>
      <c r="V135" s="157" t="str">
        <f>IF(OR(T135="",ISBLANK(T135)),"",INDEX(body!$A:$C,U135+1,2))</f>
        <v/>
      </c>
      <c r="W135" s="157" t="str">
        <f ca="1">IF(ISNA(MATCH($A135,'4k - Výsledková listina'!$C:$C,0)),"",INDEX('4k - Výsledková listina'!$B:$T,MATCH($A135,'4k - Výsledková listina'!$C:$C,0),6))</f>
        <v/>
      </c>
      <c r="X135" s="157" t="str">
        <f ca="1">IF(ISNA(MATCH($A135,'4k - Výsledková listina'!$C:$C,0)),"",INDEX('4k - Výsledková listina'!$B:$T,MATCH($A135,'4k - Výsledková listina'!$C:$C,0),7))</f>
        <v/>
      </c>
      <c r="Y135" s="157" t="str">
        <f ca="1">IF(OR(W135="",ISBLANK(W135)),"",INDEX(body!$A:$C,X135+1,2))</f>
        <v/>
      </c>
      <c r="Z135" s="157" t="str">
        <f ca="1">IF(ISNA(MATCH($A135,'4k - Výsledková listina'!$L:$L,0)),"",INDEX('4k - Výsledková listina'!$B:$T,MATCH($A135,'4k - Výsledková listina'!$L:$L,0),15))</f>
        <v/>
      </c>
      <c r="AA135" s="157" t="str">
        <f ca="1">IF(ISNA(MATCH($A135,'4k - Výsledková listina'!$L:$L,0)),"",INDEX('4k - Výsledková listina'!$B:$T,MATCH($A135,'4k - Výsledková listina'!$L:$L,0),16))</f>
        <v/>
      </c>
      <c r="AB135" s="157" t="str">
        <f ca="1">IF(OR(Z135="",ISBLANK(Z135)),"",INDEX(body!$A:$C,AA135+1,2))</f>
        <v/>
      </c>
      <c r="AC135" s="157">
        <f t="shared" ca="1" si="24"/>
        <v>13180</v>
      </c>
      <c r="AD135" s="157">
        <f t="shared" ca="1" si="25"/>
        <v>14</v>
      </c>
      <c r="AE135" s="157">
        <f t="shared" ca="1" si="26"/>
        <v>44</v>
      </c>
      <c r="AF135" s="157">
        <f t="shared" ca="1" si="27"/>
        <v>2</v>
      </c>
      <c r="AG135" s="159">
        <f t="shared" si="28"/>
        <v>132</v>
      </c>
      <c r="AH135" s="152">
        <f t="shared" si="29"/>
        <v>1</v>
      </c>
    </row>
    <row r="136" spans="1:34" ht="25.5" customHeight="1" x14ac:dyDescent="0.2">
      <c r="A136" s="161">
        <f>IF(Soupisky!H135&lt;&gt;"", Soupisky!H135, "")</f>
        <v>1929</v>
      </c>
      <c r="B136" s="162" t="str">
        <f>IF(Soupisky!I135&lt;&gt;"", Soupisky!I135, "")</f>
        <v>Zahrádková Klára</v>
      </c>
      <c r="C136" s="155" t="str">
        <f>IF(Soupisky!J135&lt;&gt;"", Soupisky!J135, "")</f>
        <v>U25Ž</v>
      </c>
      <c r="D136" s="163" t="str">
        <f>IF(AND(A136&lt;&gt;"", Soupisky!E135 &lt;&gt; ""), Soupisky!E135, "")</f>
        <v>MO ČRS Mělník - Colmic</v>
      </c>
      <c r="E136" s="157">
        <f>IF(ISNA(MATCH($A136,'1k - Výsledková listina'!$C:$C,0)),"",INDEX('1k - Výsledková listina'!$B:$T,MATCH($A136,'1k - Výsledková listina'!$C:$C,0),6))</f>
        <v>7500</v>
      </c>
      <c r="F136" s="157">
        <f>IF(ISNA(MATCH($A136,'1k - Výsledková listina'!$C:$C,0)),"",INDEX('1k - Výsledková listina'!$B:$T,MATCH($A136,'1k - Výsledková listina'!$C:$C,0),7))</f>
        <v>9</v>
      </c>
      <c r="G136" s="157">
        <f>IF(OR(E136="",ISBLANK(E136)),"",INDEX(body!$A:$C,F136+1,2))</f>
        <v>16</v>
      </c>
      <c r="H136" s="157">
        <f>IF(ISNA(MATCH($A136,'1k - Výsledková listina'!$L:$L,0)),"",INDEX('1k - Výsledková listina'!$B:$T,MATCH($A136,'1k - Výsledková listina'!$L:$L,0),15))</f>
        <v>600</v>
      </c>
      <c r="I136" s="157">
        <f>IF(ISNA(MATCH($A136,'1k - Výsledková listina'!$L:$L,0)),"",INDEX('1k - Výsledková listina'!$B:$T,MATCH($A136,'1k - Výsledková listina'!$L:$L,0),16))</f>
        <v>12</v>
      </c>
      <c r="J136" s="157">
        <f>IF(OR(H136="",ISBLANK(H136)),"",INDEX(body!$A:$C,I136+1,2))</f>
        <v>7</v>
      </c>
      <c r="K136" s="157" t="str">
        <f>IF(ISNA(MATCH($A136,'2k - Výsledková listina'!$C:$C,0)),"",INDEX('2k - Výsledková listina'!$B:$T,MATCH($A136,'2k - Výsledková listina'!$C:$C,0),6))</f>
        <v/>
      </c>
      <c r="L136" s="157" t="str">
        <f>IF(ISNA(MATCH($A136,'2k - Výsledková listina'!$C:$C,0)),"",INDEX('2k - Výsledková listina'!$B:$T,MATCH($A136,'2k - Výsledková listina'!$C:$C,0),7))</f>
        <v/>
      </c>
      <c r="M136" s="157" t="str">
        <f>IF(OR(K136="",ISBLANK(K136)),"",INDEX(body!$A:$C,L136+1,2))</f>
        <v/>
      </c>
      <c r="N136" s="157" t="str">
        <f>IF(ISNA(MATCH($A136,'2k - Výsledková listina'!$L:$L,0)),"",INDEX('2k - Výsledková listina'!$B:$T,MATCH($A136,'2k - Výsledková listina'!$L:$L,0),15))</f>
        <v/>
      </c>
      <c r="O136" s="157" t="str">
        <f>IF(ISNA(MATCH($A136,'2k - Výsledková listina'!$L:$L,0)),"",INDEX('2k - Výsledková listina'!$B:$T,MATCH($A136,'2k - Výsledková listina'!$L:$L,0),16))</f>
        <v/>
      </c>
      <c r="P136" s="157" t="str">
        <f>IF(OR(N136="",ISBLANK(N136)),"",INDEX(body!$A:$C,O136+1,2))</f>
        <v/>
      </c>
      <c r="Q136" s="157" t="str">
        <f>IF(ISNA(MATCH($A136,'3k - Výsledková listina'!$C:$C,0)),"",INDEX('3k - Výsledková listina'!$B:$T,MATCH($A136,'3k - Výsledková listina'!$C:$C,0),6))</f>
        <v/>
      </c>
      <c r="R136" s="157" t="str">
        <f>IF(ISNA(MATCH($A136,'3k - Výsledková listina'!$C:$C,0)),"",INDEX('3k - Výsledková listina'!$B:$T,MATCH($A136,'3k - Výsledková listina'!$C:$C,0),7))</f>
        <v/>
      </c>
      <c r="S136" s="157" t="str">
        <f>IF(OR(Q136="",ISBLANK(Q136)),"",INDEX(body!$A:$C,R136+1,2))</f>
        <v/>
      </c>
      <c r="T136" s="157" t="str">
        <f>IF(ISNA(MATCH($A136,'3k - Výsledková listina'!$L:$L,0)),"",INDEX('3k - Výsledková listina'!$B:$T,MATCH($A136,'3k - Výsledková listina'!$L:$L,0),15))</f>
        <v/>
      </c>
      <c r="U136" s="157" t="str">
        <f>IF(ISNA(MATCH($A136,'3k - Výsledková listina'!$L:$L,0)),"",INDEX('3k - Výsledková listina'!$B:$T,MATCH($A136,'3k - Výsledková listina'!$L:$L,0),16))</f>
        <v/>
      </c>
      <c r="V136" s="157" t="str">
        <f>IF(OR(T136="",ISBLANK(T136)),"",INDEX(body!$A:$C,U136+1,2))</f>
        <v/>
      </c>
      <c r="W136" s="157" t="str">
        <f ca="1">IF(ISNA(MATCH($A136,'4k - Výsledková listina'!$C:$C,0)),"",INDEX('4k - Výsledková listina'!$B:$T,MATCH($A136,'4k - Výsledková listina'!$C:$C,0),6))</f>
        <v/>
      </c>
      <c r="X136" s="157" t="str">
        <f ca="1">IF(ISNA(MATCH($A136,'4k - Výsledková listina'!$C:$C,0)),"",INDEX('4k - Výsledková listina'!$B:$T,MATCH($A136,'4k - Výsledková listina'!$C:$C,0),7))</f>
        <v/>
      </c>
      <c r="Y136" s="157" t="str">
        <f ca="1">IF(OR(W136="",ISBLANK(W136)),"",INDEX(body!$A:$C,X136+1,2))</f>
        <v/>
      </c>
      <c r="Z136" s="157" t="str">
        <f ca="1">IF(ISNA(MATCH($A136,'4k - Výsledková listina'!$L:$L,0)),"",INDEX('4k - Výsledková listina'!$B:$T,MATCH($A136,'4k - Výsledková listina'!$L:$L,0),15))</f>
        <v/>
      </c>
      <c r="AA136" s="157" t="str">
        <f ca="1">IF(ISNA(MATCH($A136,'4k - Výsledková listina'!$L:$L,0)),"",INDEX('4k - Výsledková listina'!$B:$T,MATCH($A136,'4k - Výsledková listina'!$L:$L,0),16))</f>
        <v/>
      </c>
      <c r="AB136" s="157" t="str">
        <f ca="1">IF(OR(Z136="",ISBLANK(Z136)),"",INDEX(body!$A:$C,AA136+1,2))</f>
        <v/>
      </c>
      <c r="AC136" s="157">
        <f t="shared" ca="1" si="24"/>
        <v>8100</v>
      </c>
      <c r="AD136" s="157">
        <f t="shared" ca="1" si="25"/>
        <v>21</v>
      </c>
      <c r="AE136" s="157">
        <f t="shared" ca="1" si="26"/>
        <v>23</v>
      </c>
      <c r="AF136" s="157">
        <f t="shared" ca="1" si="27"/>
        <v>2</v>
      </c>
      <c r="AG136" s="159">
        <f t="shared" si="28"/>
        <v>133</v>
      </c>
      <c r="AH136" s="152">
        <f t="shared" si="29"/>
        <v>1</v>
      </c>
    </row>
    <row r="137" spans="1:34" ht="25.5" customHeight="1" x14ac:dyDescent="0.2">
      <c r="A137" s="161">
        <f>IF(Soupisky!H136&lt;&gt;"", Soupisky!H136, "")</f>
        <v>851</v>
      </c>
      <c r="B137" s="162" t="str">
        <f>IF(Soupisky!I136&lt;&gt;"", Soupisky!I136, "")</f>
        <v>Zahrádka Radek</v>
      </c>
      <c r="C137" s="155" t="str">
        <f>IF(Soupisky!J136&lt;&gt;"", Soupisky!J136, "")</f>
        <v>M</v>
      </c>
      <c r="D137" s="163" t="str">
        <f>IF(AND(A137&lt;&gt;"", Soupisky!E136 &lt;&gt; ""), Soupisky!E136, "")</f>
        <v>MO ČRS Mělník - Colmic</v>
      </c>
      <c r="E137" s="157" t="str">
        <f>IF(ISNA(MATCH($A137,'1k - Výsledková listina'!$C:$C,0)),"",INDEX('1k - Výsledková listina'!$B:$T,MATCH($A137,'1k - Výsledková listina'!$C:$C,0),6))</f>
        <v/>
      </c>
      <c r="F137" s="157" t="str">
        <f>IF(ISNA(MATCH($A137,'1k - Výsledková listina'!$C:$C,0)),"",INDEX('1k - Výsledková listina'!$B:$T,MATCH($A137,'1k - Výsledková listina'!$C:$C,0),7))</f>
        <v/>
      </c>
      <c r="G137" s="157" t="str">
        <f>IF(OR(E137="",ISBLANK(E137)),"",INDEX(body!$A:$C,F137+1,2))</f>
        <v/>
      </c>
      <c r="H137" s="157" t="str">
        <f>IF(ISNA(MATCH($A137,'1k - Výsledková listina'!$L:$L,0)),"",INDEX('1k - Výsledková listina'!$B:$T,MATCH($A137,'1k - Výsledková listina'!$L:$L,0),15))</f>
        <v/>
      </c>
      <c r="I137" s="157" t="str">
        <f>IF(ISNA(MATCH($A137,'1k - Výsledková listina'!$L:$L,0)),"",INDEX('1k - Výsledková listina'!$B:$T,MATCH($A137,'1k - Výsledková listina'!$L:$L,0),16))</f>
        <v/>
      </c>
      <c r="J137" s="157" t="str">
        <f>IF(OR(H137="",ISBLANK(H137)),"",INDEX(body!$A:$C,I137+1,2))</f>
        <v/>
      </c>
      <c r="K137" s="157" t="str">
        <f>IF(ISNA(MATCH($A137,'2k - Výsledková listina'!$C:$C,0)),"",INDEX('2k - Výsledková listina'!$B:$T,MATCH($A137,'2k - Výsledková listina'!$C:$C,0),6))</f>
        <v/>
      </c>
      <c r="L137" s="157" t="str">
        <f>IF(ISNA(MATCH($A137,'2k - Výsledková listina'!$C:$C,0)),"",INDEX('2k - Výsledková listina'!$B:$T,MATCH($A137,'2k - Výsledková listina'!$C:$C,0),7))</f>
        <v/>
      </c>
      <c r="M137" s="157" t="str">
        <f>IF(OR(K137="",ISBLANK(K137)),"",INDEX(body!$A:$C,L137+1,2))</f>
        <v/>
      </c>
      <c r="N137" s="157" t="str">
        <f>IF(ISNA(MATCH($A137,'2k - Výsledková listina'!$L:$L,0)),"",INDEX('2k - Výsledková listina'!$B:$T,MATCH($A137,'2k - Výsledková listina'!$L:$L,0),15))</f>
        <v/>
      </c>
      <c r="O137" s="157" t="str">
        <f>IF(ISNA(MATCH($A137,'2k - Výsledková listina'!$L:$L,0)),"",INDEX('2k - Výsledková listina'!$B:$T,MATCH($A137,'2k - Výsledková listina'!$L:$L,0),16))</f>
        <v/>
      </c>
      <c r="P137" s="157" t="str">
        <f>IF(OR(N137="",ISBLANK(N137)),"",INDEX(body!$A:$C,O137+1,2))</f>
        <v/>
      </c>
      <c r="Q137" s="157" t="str">
        <f>IF(ISNA(MATCH($A137,'3k - Výsledková listina'!$C:$C,0)),"",INDEX('3k - Výsledková listina'!$B:$T,MATCH($A137,'3k - Výsledková listina'!$C:$C,0),6))</f>
        <v/>
      </c>
      <c r="R137" s="157" t="str">
        <f>IF(ISNA(MATCH($A137,'3k - Výsledková listina'!$C:$C,0)),"",INDEX('3k - Výsledková listina'!$B:$T,MATCH($A137,'3k - Výsledková listina'!$C:$C,0),7))</f>
        <v/>
      </c>
      <c r="S137" s="157" t="str">
        <f>IF(OR(Q137="",ISBLANK(Q137)),"",INDEX(body!$A:$C,R137+1,2))</f>
        <v/>
      </c>
      <c r="T137" s="157" t="str">
        <f>IF(ISNA(MATCH($A137,'3k - Výsledková listina'!$L:$L,0)),"",INDEX('3k - Výsledková listina'!$B:$T,MATCH($A137,'3k - Výsledková listina'!$L:$L,0),15))</f>
        <v/>
      </c>
      <c r="U137" s="157" t="str">
        <f>IF(ISNA(MATCH($A137,'3k - Výsledková listina'!$L:$L,0)),"",INDEX('3k - Výsledková listina'!$B:$T,MATCH($A137,'3k - Výsledková listina'!$L:$L,0),16))</f>
        <v/>
      </c>
      <c r="V137" s="157" t="str">
        <f>IF(OR(T137="",ISBLANK(T137)),"",INDEX(body!$A:$C,U137+1,2))</f>
        <v/>
      </c>
      <c r="W137" s="157" t="str">
        <f ca="1">IF(ISNA(MATCH($A137,'4k - Výsledková listina'!$C:$C,0)),"",INDEX('4k - Výsledková listina'!$B:$T,MATCH($A137,'4k - Výsledková listina'!$C:$C,0),6))</f>
        <v/>
      </c>
      <c r="X137" s="157" t="str">
        <f ca="1">IF(ISNA(MATCH($A137,'4k - Výsledková listina'!$C:$C,0)),"",INDEX('4k - Výsledková listina'!$B:$T,MATCH($A137,'4k - Výsledková listina'!$C:$C,0),7))</f>
        <v/>
      </c>
      <c r="Y137" s="157" t="str">
        <f ca="1">IF(OR(W137="",ISBLANK(W137)),"",INDEX(body!$A:$C,X137+1,2))</f>
        <v/>
      </c>
      <c r="Z137" s="157" t="str">
        <f ca="1">IF(ISNA(MATCH($A137,'4k - Výsledková listina'!$L:$L,0)),"",INDEX('4k - Výsledková listina'!$B:$T,MATCH($A137,'4k - Výsledková listina'!$L:$L,0),15))</f>
        <v/>
      </c>
      <c r="AA137" s="157" t="str">
        <f ca="1">IF(ISNA(MATCH($A137,'4k - Výsledková listina'!$L:$L,0)),"",INDEX('4k - Výsledková listina'!$B:$T,MATCH($A137,'4k - Výsledková listina'!$L:$L,0),16))</f>
        <v/>
      </c>
      <c r="AB137" s="157" t="str">
        <f ca="1">IF(OR(Z137="",ISBLANK(Z137)),"",INDEX(body!$A:$C,AA137+1,2))</f>
        <v/>
      </c>
      <c r="AC137" s="157">
        <f t="shared" ca="1" si="24"/>
        <v>0</v>
      </c>
      <c r="AD137" s="157">
        <f t="shared" ca="1" si="25"/>
        <v>0</v>
      </c>
      <c r="AE137" s="157">
        <f t="shared" ca="1" si="26"/>
        <v>0</v>
      </c>
      <c r="AF137" s="157">
        <f t="shared" ca="1" si="27"/>
        <v>0</v>
      </c>
      <c r="AG137" s="159">
        <f t="shared" si="28"/>
        <v>134</v>
      </c>
      <c r="AH137" s="152">
        <f t="shared" si="29"/>
        <v>1</v>
      </c>
    </row>
    <row r="138" spans="1:34" ht="25.5" customHeight="1" x14ac:dyDescent="0.2">
      <c r="A138" s="161">
        <f>IF(Soupisky!H137&lt;&gt;"", Soupisky!H137, "")</f>
        <v>198</v>
      </c>
      <c r="B138" s="162" t="str">
        <f>IF(Soupisky!I137&lt;&gt;"", Soupisky!I137, "")</f>
        <v>Ing. Pecina Martin</v>
      </c>
      <c r="C138" s="155" t="str">
        <f>IF(Soupisky!J137&lt;&gt;"", Soupisky!J137, "")</f>
        <v>M</v>
      </c>
      <c r="D138" s="163" t="str">
        <f>IF(AND(A138&lt;&gt;"", Soupisky!E137 &lt;&gt; ""), Soupisky!E137, "")</f>
        <v>MO ČRS Mělník - Colmic</v>
      </c>
      <c r="E138" s="157" t="str">
        <f>IF(ISNA(MATCH($A138,'1k - Výsledková listina'!$C:$C,0)),"",INDEX('1k - Výsledková listina'!$B:$T,MATCH($A138,'1k - Výsledková listina'!$C:$C,0),6))</f>
        <v/>
      </c>
      <c r="F138" s="157" t="str">
        <f>IF(ISNA(MATCH($A138,'1k - Výsledková listina'!$C:$C,0)),"",INDEX('1k - Výsledková listina'!$B:$T,MATCH($A138,'1k - Výsledková listina'!$C:$C,0),7))</f>
        <v/>
      </c>
      <c r="G138" s="157" t="str">
        <f>IF(OR(E138="",ISBLANK(E138)),"",INDEX(body!$A:$C,F138+1,2))</f>
        <v/>
      </c>
      <c r="H138" s="157" t="str">
        <f>IF(ISNA(MATCH($A138,'1k - Výsledková listina'!$L:$L,0)),"",INDEX('1k - Výsledková listina'!$B:$T,MATCH($A138,'1k - Výsledková listina'!$L:$L,0),15))</f>
        <v/>
      </c>
      <c r="I138" s="157" t="str">
        <f>IF(ISNA(MATCH($A138,'1k - Výsledková listina'!$L:$L,0)),"",INDEX('1k - Výsledková listina'!$B:$T,MATCH($A138,'1k - Výsledková listina'!$L:$L,0),16))</f>
        <v/>
      </c>
      <c r="J138" s="157" t="str">
        <f>IF(OR(H138="",ISBLANK(H138)),"",INDEX(body!$A:$C,I138+1,2))</f>
        <v/>
      </c>
      <c r="K138" s="157" t="str">
        <f>IF(ISNA(MATCH($A138,'2k - Výsledková listina'!$C:$C,0)),"",INDEX('2k - Výsledková listina'!$B:$T,MATCH($A138,'2k - Výsledková listina'!$C:$C,0),6))</f>
        <v/>
      </c>
      <c r="L138" s="157" t="str">
        <f>IF(ISNA(MATCH($A138,'2k - Výsledková listina'!$C:$C,0)),"",INDEX('2k - Výsledková listina'!$B:$T,MATCH($A138,'2k - Výsledková listina'!$C:$C,0),7))</f>
        <v/>
      </c>
      <c r="M138" s="157" t="str">
        <f>IF(OR(K138="",ISBLANK(K138)),"",INDEX(body!$A:$C,L138+1,2))</f>
        <v/>
      </c>
      <c r="N138" s="157" t="str">
        <f>IF(ISNA(MATCH($A138,'2k - Výsledková listina'!$L:$L,0)),"",INDEX('2k - Výsledková listina'!$B:$T,MATCH($A138,'2k - Výsledková listina'!$L:$L,0),15))</f>
        <v/>
      </c>
      <c r="O138" s="157" t="str">
        <f>IF(ISNA(MATCH($A138,'2k - Výsledková listina'!$L:$L,0)),"",INDEX('2k - Výsledková listina'!$B:$T,MATCH($A138,'2k - Výsledková listina'!$L:$L,0),16))</f>
        <v/>
      </c>
      <c r="P138" s="157" t="str">
        <f>IF(OR(N138="",ISBLANK(N138)),"",INDEX(body!$A:$C,O138+1,2))</f>
        <v/>
      </c>
      <c r="Q138" s="157" t="str">
        <f>IF(ISNA(MATCH($A138,'3k - Výsledková listina'!$C:$C,0)),"",INDEX('3k - Výsledková listina'!$B:$T,MATCH($A138,'3k - Výsledková listina'!$C:$C,0),6))</f>
        <v/>
      </c>
      <c r="R138" s="157" t="str">
        <f>IF(ISNA(MATCH($A138,'3k - Výsledková listina'!$C:$C,0)),"",INDEX('3k - Výsledková listina'!$B:$T,MATCH($A138,'3k - Výsledková listina'!$C:$C,0),7))</f>
        <v/>
      </c>
      <c r="S138" s="157" t="str">
        <f>IF(OR(Q138="",ISBLANK(Q138)),"",INDEX(body!$A:$C,R138+1,2))</f>
        <v/>
      </c>
      <c r="T138" s="157" t="str">
        <f>IF(ISNA(MATCH($A138,'3k - Výsledková listina'!$L:$L,0)),"",INDEX('3k - Výsledková listina'!$B:$T,MATCH($A138,'3k - Výsledková listina'!$L:$L,0),15))</f>
        <v/>
      </c>
      <c r="U138" s="157" t="str">
        <f>IF(ISNA(MATCH($A138,'3k - Výsledková listina'!$L:$L,0)),"",INDEX('3k - Výsledková listina'!$B:$T,MATCH($A138,'3k - Výsledková listina'!$L:$L,0),16))</f>
        <v/>
      </c>
      <c r="V138" s="157" t="str">
        <f>IF(OR(T138="",ISBLANK(T138)),"",INDEX(body!$A:$C,U138+1,2))</f>
        <v/>
      </c>
      <c r="W138" s="157" t="str">
        <f ca="1">IF(ISNA(MATCH($A138,'4k - Výsledková listina'!$C:$C,0)),"",INDEX('4k - Výsledková listina'!$B:$T,MATCH($A138,'4k - Výsledková listina'!$C:$C,0),6))</f>
        <v/>
      </c>
      <c r="X138" s="157" t="str">
        <f ca="1">IF(ISNA(MATCH($A138,'4k - Výsledková listina'!$C:$C,0)),"",INDEX('4k - Výsledková listina'!$B:$T,MATCH($A138,'4k - Výsledková listina'!$C:$C,0),7))</f>
        <v/>
      </c>
      <c r="Y138" s="157" t="str">
        <f ca="1">IF(OR(W138="",ISBLANK(W138)),"",INDEX(body!$A:$C,X138+1,2))</f>
        <v/>
      </c>
      <c r="Z138" s="157" t="str">
        <f ca="1">IF(ISNA(MATCH($A138,'4k - Výsledková listina'!$L:$L,0)),"",INDEX('4k - Výsledková listina'!$B:$T,MATCH($A138,'4k - Výsledková listina'!$L:$L,0),15))</f>
        <v/>
      </c>
      <c r="AA138" s="157" t="str">
        <f ca="1">IF(ISNA(MATCH($A138,'4k - Výsledková listina'!$L:$L,0)),"",INDEX('4k - Výsledková listina'!$B:$T,MATCH($A138,'4k - Výsledková listina'!$L:$L,0),16))</f>
        <v/>
      </c>
      <c r="AB138" s="157" t="str">
        <f ca="1">IF(OR(Z138="",ISBLANK(Z138)),"",INDEX(body!$A:$C,AA138+1,2))</f>
        <v/>
      </c>
      <c r="AC138" s="157">
        <f t="shared" ca="1" si="24"/>
        <v>0</v>
      </c>
      <c r="AD138" s="157">
        <f t="shared" ca="1" si="25"/>
        <v>0</v>
      </c>
      <c r="AE138" s="157">
        <f t="shared" ca="1" si="26"/>
        <v>0</v>
      </c>
      <c r="AF138" s="157">
        <f t="shared" ca="1" si="27"/>
        <v>0</v>
      </c>
      <c r="AG138" s="159">
        <f t="shared" si="28"/>
        <v>135</v>
      </c>
      <c r="AH138" s="152">
        <f t="shared" si="29"/>
        <v>1</v>
      </c>
    </row>
    <row r="139" spans="1:34" ht="25.5" customHeight="1" x14ac:dyDescent="0.2">
      <c r="A139" s="161">
        <f>IF(Soupisky!H138&lt;&gt;"", Soupisky!H138, "")</f>
        <v>4057</v>
      </c>
      <c r="B139" s="162" t="str">
        <f>IF(Soupisky!I138&lt;&gt;"", Soupisky!I138, "")</f>
        <v>Frolík Jaroslav</v>
      </c>
      <c r="C139" s="155" t="str">
        <f>IF(Soupisky!J138&lt;&gt;"", Soupisky!J138, "")</f>
        <v>M</v>
      </c>
      <c r="D139" s="163" t="str">
        <f>IF(AND(A139&lt;&gt;"", Soupisky!E138 &lt;&gt; ""), Soupisky!E138, "")</f>
        <v>MO ČRS Mělník - Colmic</v>
      </c>
      <c r="E139" s="157" t="str">
        <f>IF(ISNA(MATCH($A139,'1k - Výsledková listina'!$C:$C,0)),"",INDEX('1k - Výsledková listina'!$B:$T,MATCH($A139,'1k - Výsledková listina'!$C:$C,0),6))</f>
        <v/>
      </c>
      <c r="F139" s="157" t="str">
        <f>IF(ISNA(MATCH($A139,'1k - Výsledková listina'!$C:$C,0)),"",INDEX('1k - Výsledková listina'!$B:$T,MATCH($A139,'1k - Výsledková listina'!$C:$C,0),7))</f>
        <v/>
      </c>
      <c r="G139" s="157" t="str">
        <f>IF(OR(E139="",ISBLANK(E139)),"",INDEX(body!$A:$C,F139+1,2))</f>
        <v/>
      </c>
      <c r="H139" s="157" t="str">
        <f>IF(ISNA(MATCH($A139,'1k - Výsledková listina'!$L:$L,0)),"",INDEX('1k - Výsledková listina'!$B:$T,MATCH($A139,'1k - Výsledková listina'!$L:$L,0),15))</f>
        <v/>
      </c>
      <c r="I139" s="157" t="str">
        <f>IF(ISNA(MATCH($A139,'1k - Výsledková listina'!$L:$L,0)),"",INDEX('1k - Výsledková listina'!$B:$T,MATCH($A139,'1k - Výsledková listina'!$L:$L,0),16))</f>
        <v/>
      </c>
      <c r="J139" s="157" t="str">
        <f>IF(OR(H139="",ISBLANK(H139)),"",INDEX(body!$A:$C,I139+1,2))</f>
        <v/>
      </c>
      <c r="K139" s="157" t="str">
        <f>IF(ISNA(MATCH($A139,'2k - Výsledková listina'!$C:$C,0)),"",INDEX('2k - Výsledková listina'!$B:$T,MATCH($A139,'2k - Výsledková listina'!$C:$C,0),6))</f>
        <v/>
      </c>
      <c r="L139" s="157" t="str">
        <f>IF(ISNA(MATCH($A139,'2k - Výsledková listina'!$C:$C,0)),"",INDEX('2k - Výsledková listina'!$B:$T,MATCH($A139,'2k - Výsledková listina'!$C:$C,0),7))</f>
        <v/>
      </c>
      <c r="M139" s="157" t="str">
        <f>IF(OR(K139="",ISBLANK(K139)),"",INDEX(body!$A:$C,L139+1,2))</f>
        <v/>
      </c>
      <c r="N139" s="157" t="str">
        <f>IF(ISNA(MATCH($A139,'2k - Výsledková listina'!$L:$L,0)),"",INDEX('2k - Výsledková listina'!$B:$T,MATCH($A139,'2k - Výsledková listina'!$L:$L,0),15))</f>
        <v/>
      </c>
      <c r="O139" s="157" t="str">
        <f>IF(ISNA(MATCH($A139,'2k - Výsledková listina'!$L:$L,0)),"",INDEX('2k - Výsledková listina'!$B:$T,MATCH($A139,'2k - Výsledková listina'!$L:$L,0),16))</f>
        <v/>
      </c>
      <c r="P139" s="157" t="str">
        <f>IF(OR(N139="",ISBLANK(N139)),"",INDEX(body!$A:$C,O139+1,2))</f>
        <v/>
      </c>
      <c r="Q139" s="157" t="str">
        <f>IF(ISNA(MATCH($A139,'3k - Výsledková listina'!$C:$C,0)),"",INDEX('3k - Výsledková listina'!$B:$T,MATCH($A139,'3k - Výsledková listina'!$C:$C,0),6))</f>
        <v/>
      </c>
      <c r="R139" s="157" t="str">
        <f>IF(ISNA(MATCH($A139,'3k - Výsledková listina'!$C:$C,0)),"",INDEX('3k - Výsledková listina'!$B:$T,MATCH($A139,'3k - Výsledková listina'!$C:$C,0),7))</f>
        <v/>
      </c>
      <c r="S139" s="157" t="str">
        <f>IF(OR(Q139="",ISBLANK(Q139)),"",INDEX(body!$A:$C,R139+1,2))</f>
        <v/>
      </c>
      <c r="T139" s="157" t="str">
        <f>IF(ISNA(MATCH($A139,'3k - Výsledková listina'!$L:$L,0)),"",INDEX('3k - Výsledková listina'!$B:$T,MATCH($A139,'3k - Výsledková listina'!$L:$L,0),15))</f>
        <v/>
      </c>
      <c r="U139" s="157" t="str">
        <f>IF(ISNA(MATCH($A139,'3k - Výsledková listina'!$L:$L,0)),"",INDEX('3k - Výsledková listina'!$B:$T,MATCH($A139,'3k - Výsledková listina'!$L:$L,0),16))</f>
        <v/>
      </c>
      <c r="V139" s="157" t="str">
        <f>IF(OR(T139="",ISBLANK(T139)),"",INDEX(body!$A:$C,U139+1,2))</f>
        <v/>
      </c>
      <c r="W139" s="157" t="str">
        <f ca="1">IF(ISNA(MATCH($A139,'4k - Výsledková listina'!$C:$C,0)),"",INDEX('4k - Výsledková listina'!$B:$T,MATCH($A139,'4k - Výsledková listina'!$C:$C,0),6))</f>
        <v/>
      </c>
      <c r="X139" s="157" t="str">
        <f ca="1">IF(ISNA(MATCH($A139,'4k - Výsledková listina'!$C:$C,0)),"",INDEX('4k - Výsledková listina'!$B:$T,MATCH($A139,'4k - Výsledková listina'!$C:$C,0),7))</f>
        <v/>
      </c>
      <c r="Y139" s="157" t="str">
        <f ca="1">IF(OR(W139="",ISBLANK(W139)),"",INDEX(body!$A:$C,X139+1,2))</f>
        <v/>
      </c>
      <c r="Z139" s="157" t="str">
        <f ca="1">IF(ISNA(MATCH($A139,'4k - Výsledková listina'!$L:$L,0)),"",INDEX('4k - Výsledková listina'!$B:$T,MATCH($A139,'4k - Výsledková listina'!$L:$L,0),15))</f>
        <v/>
      </c>
      <c r="AA139" s="157" t="str">
        <f ca="1">IF(ISNA(MATCH($A139,'4k - Výsledková listina'!$L:$L,0)),"",INDEX('4k - Výsledková listina'!$B:$T,MATCH($A139,'4k - Výsledková listina'!$L:$L,0),16))</f>
        <v/>
      </c>
      <c r="AB139" s="157" t="str">
        <f ca="1">IF(OR(Z139="",ISBLANK(Z139)),"",INDEX(body!$A:$C,AA139+1,2))</f>
        <v/>
      </c>
      <c r="AC139" s="157">
        <f t="shared" ca="1" si="24"/>
        <v>0</v>
      </c>
      <c r="AD139" s="157">
        <f t="shared" ca="1" si="25"/>
        <v>0</v>
      </c>
      <c r="AE139" s="157">
        <f t="shared" ca="1" si="26"/>
        <v>0</v>
      </c>
      <c r="AF139" s="157">
        <f t="shared" ca="1" si="27"/>
        <v>0</v>
      </c>
      <c r="AG139" s="159">
        <f t="shared" si="28"/>
        <v>136</v>
      </c>
      <c r="AH139" s="152">
        <f t="shared" si="29"/>
        <v>1</v>
      </c>
    </row>
    <row r="140" spans="1:34" ht="25.5" customHeight="1" x14ac:dyDescent="0.2">
      <c r="A140" s="161">
        <f>IF(Soupisky!H139&lt;&gt;"", Soupisky!H139, "")</f>
        <v>201</v>
      </c>
      <c r="B140" s="162" t="str">
        <f>IF(Soupisky!I139&lt;&gt;"", Soupisky!I139, "")</f>
        <v>Sitta Bohuslav</v>
      </c>
      <c r="C140" s="155" t="str">
        <f>IF(Soupisky!J139&lt;&gt;"", Soupisky!J139, "")</f>
        <v>M</v>
      </c>
      <c r="D140" s="163" t="str">
        <f>IF(AND(A140&lt;&gt;"", Soupisky!E139 &lt;&gt; ""), Soupisky!E139, "")</f>
        <v>MO ČRS Mělník - Colmic</v>
      </c>
      <c r="E140" s="157" t="str">
        <f>IF(ISNA(MATCH($A140,'1k - Výsledková listina'!$C:$C,0)),"",INDEX('1k - Výsledková listina'!$B:$T,MATCH($A140,'1k - Výsledková listina'!$C:$C,0),6))</f>
        <v/>
      </c>
      <c r="F140" s="157" t="str">
        <f>IF(ISNA(MATCH($A140,'1k - Výsledková listina'!$C:$C,0)),"",INDEX('1k - Výsledková listina'!$B:$T,MATCH($A140,'1k - Výsledková listina'!$C:$C,0),7))</f>
        <v/>
      </c>
      <c r="G140" s="157" t="str">
        <f>IF(OR(E140="",ISBLANK(E140)),"",INDEX(body!$A:$C,F140+1,2))</f>
        <v/>
      </c>
      <c r="H140" s="157" t="str">
        <f>IF(ISNA(MATCH($A140,'1k - Výsledková listina'!$L:$L,0)),"",INDEX('1k - Výsledková listina'!$B:$T,MATCH($A140,'1k - Výsledková listina'!$L:$L,0),15))</f>
        <v/>
      </c>
      <c r="I140" s="157" t="str">
        <f>IF(ISNA(MATCH($A140,'1k - Výsledková listina'!$L:$L,0)),"",INDEX('1k - Výsledková listina'!$B:$T,MATCH($A140,'1k - Výsledková listina'!$L:$L,0),16))</f>
        <v/>
      </c>
      <c r="J140" s="157" t="str">
        <f>IF(OR(H140="",ISBLANK(H140)),"",INDEX(body!$A:$C,I140+1,2))</f>
        <v/>
      </c>
      <c r="K140" s="157" t="str">
        <f>IF(ISNA(MATCH($A140,'2k - Výsledková listina'!$C:$C,0)),"",INDEX('2k - Výsledková listina'!$B:$T,MATCH($A140,'2k - Výsledková listina'!$C:$C,0),6))</f>
        <v/>
      </c>
      <c r="L140" s="157" t="str">
        <f>IF(ISNA(MATCH($A140,'2k - Výsledková listina'!$C:$C,0)),"",INDEX('2k - Výsledková listina'!$B:$T,MATCH($A140,'2k - Výsledková listina'!$C:$C,0),7))</f>
        <v/>
      </c>
      <c r="M140" s="157" t="str">
        <f>IF(OR(K140="",ISBLANK(K140)),"",INDEX(body!$A:$C,L140+1,2))</f>
        <v/>
      </c>
      <c r="N140" s="157" t="str">
        <f>IF(ISNA(MATCH($A140,'2k - Výsledková listina'!$L:$L,0)),"",INDEX('2k - Výsledková listina'!$B:$T,MATCH($A140,'2k - Výsledková listina'!$L:$L,0),15))</f>
        <v/>
      </c>
      <c r="O140" s="157" t="str">
        <f>IF(ISNA(MATCH($A140,'2k - Výsledková listina'!$L:$L,0)),"",INDEX('2k - Výsledková listina'!$B:$T,MATCH($A140,'2k - Výsledková listina'!$L:$L,0),16))</f>
        <v/>
      </c>
      <c r="P140" s="157" t="str">
        <f>IF(OR(N140="",ISBLANK(N140)),"",INDEX(body!$A:$C,O140+1,2))</f>
        <v/>
      </c>
      <c r="Q140" s="157" t="str">
        <f>IF(ISNA(MATCH($A140,'3k - Výsledková listina'!$C:$C,0)),"",INDEX('3k - Výsledková listina'!$B:$T,MATCH($A140,'3k - Výsledková listina'!$C:$C,0),6))</f>
        <v/>
      </c>
      <c r="R140" s="157" t="str">
        <f>IF(ISNA(MATCH($A140,'3k - Výsledková listina'!$C:$C,0)),"",INDEX('3k - Výsledková listina'!$B:$T,MATCH($A140,'3k - Výsledková listina'!$C:$C,0),7))</f>
        <v/>
      </c>
      <c r="S140" s="157" t="str">
        <f>IF(OR(Q140="",ISBLANK(Q140)),"",INDEX(body!$A:$C,R140+1,2))</f>
        <v/>
      </c>
      <c r="T140" s="157" t="str">
        <f>IF(ISNA(MATCH($A140,'3k - Výsledková listina'!$L:$L,0)),"",INDEX('3k - Výsledková listina'!$B:$T,MATCH($A140,'3k - Výsledková listina'!$L:$L,0),15))</f>
        <v/>
      </c>
      <c r="U140" s="157" t="str">
        <f>IF(ISNA(MATCH($A140,'3k - Výsledková listina'!$L:$L,0)),"",INDEX('3k - Výsledková listina'!$B:$T,MATCH($A140,'3k - Výsledková listina'!$L:$L,0),16))</f>
        <v/>
      </c>
      <c r="V140" s="157" t="str">
        <f>IF(OR(T140="",ISBLANK(T140)),"",INDEX(body!$A:$C,U140+1,2))</f>
        <v/>
      </c>
      <c r="W140" s="157" t="str">
        <f ca="1">IF(ISNA(MATCH($A140,'4k - Výsledková listina'!$C:$C,0)),"",INDEX('4k - Výsledková listina'!$B:$T,MATCH($A140,'4k - Výsledková listina'!$C:$C,0),6))</f>
        <v/>
      </c>
      <c r="X140" s="157" t="str">
        <f ca="1">IF(ISNA(MATCH($A140,'4k - Výsledková listina'!$C:$C,0)),"",INDEX('4k - Výsledková listina'!$B:$T,MATCH($A140,'4k - Výsledková listina'!$C:$C,0),7))</f>
        <v/>
      </c>
      <c r="Y140" s="157" t="str">
        <f ca="1">IF(OR(W140="",ISBLANK(W140)),"",INDEX(body!$A:$C,X140+1,2))</f>
        <v/>
      </c>
      <c r="Z140" s="157" t="str">
        <f ca="1">IF(ISNA(MATCH($A140,'4k - Výsledková listina'!$L:$L,0)),"",INDEX('4k - Výsledková listina'!$B:$T,MATCH($A140,'4k - Výsledková listina'!$L:$L,0),15))</f>
        <v/>
      </c>
      <c r="AA140" s="157" t="str">
        <f ca="1">IF(ISNA(MATCH($A140,'4k - Výsledková listina'!$L:$L,0)),"",INDEX('4k - Výsledková listina'!$B:$T,MATCH($A140,'4k - Výsledková listina'!$L:$L,0),16))</f>
        <v/>
      </c>
      <c r="AB140" s="157" t="str">
        <f ca="1">IF(OR(Z140="",ISBLANK(Z140)),"",INDEX(body!$A:$C,AA140+1,2))</f>
        <v/>
      </c>
      <c r="AC140" s="157">
        <f t="shared" ca="1" si="24"/>
        <v>0</v>
      </c>
      <c r="AD140" s="157">
        <f t="shared" ca="1" si="25"/>
        <v>0</v>
      </c>
      <c r="AE140" s="157">
        <f t="shared" ca="1" si="26"/>
        <v>0</v>
      </c>
      <c r="AF140" s="157">
        <f t="shared" ca="1" si="27"/>
        <v>0</v>
      </c>
      <c r="AG140" s="159">
        <f t="shared" si="28"/>
        <v>137</v>
      </c>
      <c r="AH140" s="152">
        <f t="shared" si="29"/>
        <v>1</v>
      </c>
    </row>
    <row r="141" spans="1:34" ht="25.5" customHeight="1" x14ac:dyDescent="0.2">
      <c r="A141" s="161">
        <f>IF(Soupisky!H140&lt;&gt;"", Soupisky!H140, "")</f>
        <v>72</v>
      </c>
      <c r="B141" s="162" t="str">
        <f>IF(Soupisky!I140&lt;&gt;"", Soupisky!I140, "")</f>
        <v>Pergreffi Luca</v>
      </c>
      <c r="C141" s="155" t="str">
        <f>IF(Soupisky!J140&lt;&gt;"", Soupisky!J140, "")</f>
        <v>M</v>
      </c>
      <c r="D141" s="163" t="str">
        <f>IF(AND(A141&lt;&gt;"", Soupisky!E140 &lt;&gt; ""), Soupisky!E140, "")</f>
        <v>MO ČRS Mělník - Colmic</v>
      </c>
      <c r="E141" s="157">
        <f>IF(ISNA(MATCH($A141,'1k - Výsledková listina'!$C:$C,0)),"",INDEX('1k - Výsledková listina'!$B:$T,MATCH($A141,'1k - Výsledková listina'!$C:$C,0),6))</f>
        <v>7290</v>
      </c>
      <c r="F141" s="157">
        <f>IF(ISNA(MATCH($A141,'1k - Výsledková listina'!$C:$C,0)),"",INDEX('1k - Výsledková listina'!$B:$T,MATCH($A141,'1k - Výsledková listina'!$C:$C,0),7))</f>
        <v>10</v>
      </c>
      <c r="G141" s="157">
        <f>IF(OR(E141="",ISBLANK(E141)),"",INDEX(body!$A:$C,F141+1,2))</f>
        <v>13</v>
      </c>
      <c r="H141" s="157">
        <f>IF(ISNA(MATCH($A141,'1k - Výsledková listina'!$L:$L,0)),"",INDEX('1k - Výsledková listina'!$B:$T,MATCH($A141,'1k - Výsledková listina'!$L:$L,0),15))</f>
        <v>2510</v>
      </c>
      <c r="I141" s="157">
        <f>IF(ISNA(MATCH($A141,'1k - Výsledková listina'!$L:$L,0)),"",INDEX('1k - Výsledková listina'!$B:$T,MATCH($A141,'1k - Výsledková listina'!$L:$L,0),16))</f>
        <v>5</v>
      </c>
      <c r="J141" s="157">
        <f>IF(OR(H141="",ISBLANK(H141)),"",INDEX(body!$A:$C,I141+1,2))</f>
        <v>27</v>
      </c>
      <c r="K141" s="157" t="str">
        <f>IF(ISNA(MATCH($A141,'2k - Výsledková listina'!$C:$C,0)),"",INDEX('2k - Výsledková listina'!$B:$T,MATCH($A141,'2k - Výsledková listina'!$C:$C,0),6))</f>
        <v/>
      </c>
      <c r="L141" s="157" t="str">
        <f>IF(ISNA(MATCH($A141,'2k - Výsledková listina'!$C:$C,0)),"",INDEX('2k - Výsledková listina'!$B:$T,MATCH($A141,'2k - Výsledková listina'!$C:$C,0),7))</f>
        <v/>
      </c>
      <c r="M141" s="157" t="str">
        <f>IF(OR(K141="",ISBLANK(K141)),"",INDEX(body!$A:$C,L141+1,2))</f>
        <v/>
      </c>
      <c r="N141" s="157" t="str">
        <f>IF(ISNA(MATCH($A141,'2k - Výsledková listina'!$L:$L,0)),"",INDEX('2k - Výsledková listina'!$B:$T,MATCH($A141,'2k - Výsledková listina'!$L:$L,0),15))</f>
        <v/>
      </c>
      <c r="O141" s="157" t="str">
        <f>IF(ISNA(MATCH($A141,'2k - Výsledková listina'!$L:$L,0)),"",INDEX('2k - Výsledková listina'!$B:$T,MATCH($A141,'2k - Výsledková listina'!$L:$L,0),16))</f>
        <v/>
      </c>
      <c r="P141" s="157" t="str">
        <f>IF(OR(N141="",ISBLANK(N141)),"",INDEX(body!$A:$C,O141+1,2))</f>
        <v/>
      </c>
      <c r="Q141" s="157" t="str">
        <f>IF(ISNA(MATCH($A141,'3k - Výsledková listina'!$C:$C,0)),"",INDEX('3k - Výsledková listina'!$B:$T,MATCH($A141,'3k - Výsledková listina'!$C:$C,0),6))</f>
        <v/>
      </c>
      <c r="R141" s="157" t="str">
        <f>IF(ISNA(MATCH($A141,'3k - Výsledková listina'!$C:$C,0)),"",INDEX('3k - Výsledková listina'!$B:$T,MATCH($A141,'3k - Výsledková listina'!$C:$C,0),7))</f>
        <v/>
      </c>
      <c r="S141" s="157" t="str">
        <f>IF(OR(Q141="",ISBLANK(Q141)),"",INDEX(body!$A:$C,R141+1,2))</f>
        <v/>
      </c>
      <c r="T141" s="157" t="str">
        <f>IF(ISNA(MATCH($A141,'3k - Výsledková listina'!$L:$L,0)),"",INDEX('3k - Výsledková listina'!$B:$T,MATCH($A141,'3k - Výsledková listina'!$L:$L,0),15))</f>
        <v/>
      </c>
      <c r="U141" s="157" t="str">
        <f>IF(ISNA(MATCH($A141,'3k - Výsledková listina'!$L:$L,0)),"",INDEX('3k - Výsledková listina'!$B:$T,MATCH($A141,'3k - Výsledková listina'!$L:$L,0),16))</f>
        <v/>
      </c>
      <c r="V141" s="157" t="str">
        <f>IF(OR(T141="",ISBLANK(T141)),"",INDEX(body!$A:$C,U141+1,2))</f>
        <v/>
      </c>
      <c r="W141" s="157" t="str">
        <f ca="1">IF(ISNA(MATCH($A141,'4k - Výsledková listina'!$C:$C,0)),"",INDEX('4k - Výsledková listina'!$B:$T,MATCH($A141,'4k - Výsledková listina'!$C:$C,0),6))</f>
        <v/>
      </c>
      <c r="X141" s="157" t="str">
        <f ca="1">IF(ISNA(MATCH($A141,'4k - Výsledková listina'!$C:$C,0)),"",INDEX('4k - Výsledková listina'!$B:$T,MATCH($A141,'4k - Výsledková listina'!$C:$C,0),7))</f>
        <v/>
      </c>
      <c r="Y141" s="157" t="str">
        <f ca="1">IF(OR(W141="",ISBLANK(W141)),"",INDEX(body!$A:$C,X141+1,2))</f>
        <v/>
      </c>
      <c r="Z141" s="157" t="str">
        <f ca="1">IF(ISNA(MATCH($A141,'4k - Výsledková listina'!$L:$L,0)),"",INDEX('4k - Výsledková listina'!$B:$T,MATCH($A141,'4k - Výsledková listina'!$L:$L,0),15))</f>
        <v/>
      </c>
      <c r="AA141" s="157" t="str">
        <f ca="1">IF(ISNA(MATCH($A141,'4k - Výsledková listina'!$L:$L,0)),"",INDEX('4k - Výsledková listina'!$B:$T,MATCH($A141,'4k - Výsledková listina'!$L:$L,0),16))</f>
        <v/>
      </c>
      <c r="AB141" s="157" t="str">
        <f ca="1">IF(OR(Z141="",ISBLANK(Z141)),"",INDEX(body!$A:$C,AA141+1,2))</f>
        <v/>
      </c>
      <c r="AC141" s="157">
        <f t="shared" ca="1" si="24"/>
        <v>9800</v>
      </c>
      <c r="AD141" s="157">
        <f t="shared" ca="1" si="25"/>
        <v>15</v>
      </c>
      <c r="AE141" s="157">
        <f t="shared" ca="1" si="26"/>
        <v>40</v>
      </c>
      <c r="AF141" s="157">
        <f t="shared" ca="1" si="27"/>
        <v>2</v>
      </c>
      <c r="AG141" s="159">
        <f t="shared" si="28"/>
        <v>138</v>
      </c>
      <c r="AH141" s="152">
        <f t="shared" si="29"/>
        <v>1</v>
      </c>
    </row>
    <row r="142" spans="1:34" ht="25.5" customHeight="1" x14ac:dyDescent="0.2">
      <c r="A142" s="161">
        <f>IF(Soupisky!H141&lt;&gt;"", Soupisky!H141, "")</f>
        <v>2954</v>
      </c>
      <c r="B142" s="162" t="str">
        <f>IF(Soupisky!I141&lt;&gt;"", Soupisky!I141, "")</f>
        <v>Polívka Zdeněk</v>
      </c>
      <c r="C142" s="155" t="str">
        <f>IF(Soupisky!J141&lt;&gt;"", Soupisky!J141, "")</f>
        <v>U25</v>
      </c>
      <c r="D142" s="163" t="str">
        <f>IF(AND(A142&lt;&gt;"", Soupisky!E141 &lt;&gt; ""), Soupisky!E141, "")</f>
        <v>MO ČRS Mělník - Colmic</v>
      </c>
      <c r="E142" s="157">
        <f>IF(ISNA(MATCH($A142,'1k - Výsledková listina'!$C:$C,0)),"",INDEX('1k - Výsledková listina'!$B:$T,MATCH($A142,'1k - Výsledková listina'!$C:$C,0),6))</f>
        <v>3500</v>
      </c>
      <c r="F142" s="157">
        <f>IF(ISNA(MATCH($A142,'1k - Výsledková listina'!$C:$C,0)),"",INDEX('1k - Výsledková listina'!$B:$T,MATCH($A142,'1k - Výsledková listina'!$C:$C,0),7))</f>
        <v>12</v>
      </c>
      <c r="G142" s="157">
        <f>IF(OR(E142="",ISBLANK(E142)),"",INDEX(body!$A:$C,F142+1,2))</f>
        <v>7</v>
      </c>
      <c r="H142" s="157">
        <f>IF(ISNA(MATCH($A142,'1k - Výsledková listina'!$L:$L,0)),"",INDEX('1k - Výsledková listina'!$B:$T,MATCH($A142,'1k - Výsledková listina'!$L:$L,0),15))</f>
        <v>2730</v>
      </c>
      <c r="I142" s="157">
        <f>IF(ISNA(MATCH($A142,'1k - Výsledková listina'!$L:$L,0)),"",INDEX('1k - Výsledková listina'!$B:$T,MATCH($A142,'1k - Výsledková listina'!$L:$L,0),16))</f>
        <v>5</v>
      </c>
      <c r="J142" s="157">
        <f>IF(OR(H142="",ISBLANK(H142)),"",INDEX(body!$A:$C,I142+1,2))</f>
        <v>27</v>
      </c>
      <c r="K142" s="157" t="str">
        <f>IF(ISNA(MATCH($A142,'2k - Výsledková listina'!$C:$C,0)),"",INDEX('2k - Výsledková listina'!$B:$T,MATCH($A142,'2k - Výsledková listina'!$C:$C,0),6))</f>
        <v/>
      </c>
      <c r="L142" s="157" t="str">
        <f>IF(ISNA(MATCH($A142,'2k - Výsledková listina'!$C:$C,0)),"",INDEX('2k - Výsledková listina'!$B:$T,MATCH($A142,'2k - Výsledková listina'!$C:$C,0),7))</f>
        <v/>
      </c>
      <c r="M142" s="157" t="str">
        <f>IF(OR(K142="",ISBLANK(K142)),"",INDEX(body!$A:$C,L142+1,2))</f>
        <v/>
      </c>
      <c r="N142" s="157" t="str">
        <f>IF(ISNA(MATCH($A142,'2k - Výsledková listina'!$L:$L,0)),"",INDEX('2k - Výsledková listina'!$B:$T,MATCH($A142,'2k - Výsledková listina'!$L:$L,0),15))</f>
        <v/>
      </c>
      <c r="O142" s="157" t="str">
        <f>IF(ISNA(MATCH($A142,'2k - Výsledková listina'!$L:$L,0)),"",INDEX('2k - Výsledková listina'!$B:$T,MATCH($A142,'2k - Výsledková listina'!$L:$L,0),16))</f>
        <v/>
      </c>
      <c r="P142" s="157" t="str">
        <f>IF(OR(N142="",ISBLANK(N142)),"",INDEX(body!$A:$C,O142+1,2))</f>
        <v/>
      </c>
      <c r="Q142" s="157" t="str">
        <f>IF(ISNA(MATCH($A142,'3k - Výsledková listina'!$C:$C,0)),"",INDEX('3k - Výsledková listina'!$B:$T,MATCH($A142,'3k - Výsledková listina'!$C:$C,0),6))</f>
        <v/>
      </c>
      <c r="R142" s="157" t="str">
        <f>IF(ISNA(MATCH($A142,'3k - Výsledková listina'!$C:$C,0)),"",INDEX('3k - Výsledková listina'!$B:$T,MATCH($A142,'3k - Výsledková listina'!$C:$C,0),7))</f>
        <v/>
      </c>
      <c r="S142" s="157" t="str">
        <f>IF(OR(Q142="",ISBLANK(Q142)),"",INDEX(body!$A:$C,R142+1,2))</f>
        <v/>
      </c>
      <c r="T142" s="157" t="str">
        <f>IF(ISNA(MATCH($A142,'3k - Výsledková listina'!$L:$L,0)),"",INDEX('3k - Výsledková listina'!$B:$T,MATCH($A142,'3k - Výsledková listina'!$L:$L,0),15))</f>
        <v/>
      </c>
      <c r="U142" s="157" t="str">
        <f>IF(ISNA(MATCH($A142,'3k - Výsledková listina'!$L:$L,0)),"",INDEX('3k - Výsledková listina'!$B:$T,MATCH($A142,'3k - Výsledková listina'!$L:$L,0),16))</f>
        <v/>
      </c>
      <c r="V142" s="157" t="str">
        <f>IF(OR(T142="",ISBLANK(T142)),"",INDEX(body!$A:$C,U142+1,2))</f>
        <v/>
      </c>
      <c r="W142" s="157" t="str">
        <f ca="1">IF(ISNA(MATCH($A142,'4k - Výsledková listina'!$C:$C,0)),"",INDEX('4k - Výsledková listina'!$B:$T,MATCH($A142,'4k - Výsledková listina'!$C:$C,0),6))</f>
        <v/>
      </c>
      <c r="X142" s="157" t="str">
        <f ca="1">IF(ISNA(MATCH($A142,'4k - Výsledková listina'!$C:$C,0)),"",INDEX('4k - Výsledková listina'!$B:$T,MATCH($A142,'4k - Výsledková listina'!$C:$C,0),7))</f>
        <v/>
      </c>
      <c r="Y142" s="157" t="str">
        <f ca="1">IF(OR(W142="",ISBLANK(W142)),"",INDEX(body!$A:$C,X142+1,2))</f>
        <v/>
      </c>
      <c r="Z142" s="157" t="str">
        <f ca="1">IF(ISNA(MATCH($A142,'4k - Výsledková listina'!$L:$L,0)),"",INDEX('4k - Výsledková listina'!$B:$T,MATCH($A142,'4k - Výsledková listina'!$L:$L,0),15))</f>
        <v/>
      </c>
      <c r="AA142" s="157" t="str">
        <f ca="1">IF(ISNA(MATCH($A142,'4k - Výsledková listina'!$L:$L,0)),"",INDEX('4k - Výsledková listina'!$B:$T,MATCH($A142,'4k - Výsledková listina'!$L:$L,0),16))</f>
        <v/>
      </c>
      <c r="AB142" s="157" t="str">
        <f ca="1">IF(OR(Z142="",ISBLANK(Z142)),"",INDEX(body!$A:$C,AA142+1,2))</f>
        <v/>
      </c>
      <c r="AC142" s="157">
        <f t="shared" ca="1" si="24"/>
        <v>6230</v>
      </c>
      <c r="AD142" s="157">
        <f t="shared" ca="1" si="25"/>
        <v>17</v>
      </c>
      <c r="AE142" s="157">
        <f t="shared" ca="1" si="26"/>
        <v>34</v>
      </c>
      <c r="AF142" s="157">
        <f t="shared" ca="1" si="27"/>
        <v>2</v>
      </c>
      <c r="AG142" s="159">
        <f t="shared" si="28"/>
        <v>139</v>
      </c>
      <c r="AH142" s="152">
        <f t="shared" si="29"/>
        <v>1</v>
      </c>
    </row>
    <row r="143" spans="1:34" ht="25.5" customHeight="1" x14ac:dyDescent="0.2">
      <c r="A143" s="161" t="str">
        <f>IF(Soupisky!H142&lt;&gt;"", Soupisky!H142, "")</f>
        <v/>
      </c>
      <c r="B143" s="162" t="str">
        <f>IF(Soupisky!I142&lt;&gt;"", Soupisky!I142, "")</f>
        <v/>
      </c>
      <c r="C143" s="155" t="str">
        <f>IF(Soupisky!J142&lt;&gt;"", Soupisky!J142, "")</f>
        <v/>
      </c>
      <c r="D143" s="163" t="str">
        <f>IF(AND(A143&lt;&gt;"", Soupisky!E142 &lt;&gt; ""), Soupisky!E142, "")</f>
        <v/>
      </c>
      <c r="E143" s="157" t="str">
        <f>IF(ISNA(MATCH($A143,'1k - Výsledková listina'!$C:$C,0)),"",INDEX('1k - Výsledková listina'!$B:$T,MATCH($A143,'1k - Výsledková listina'!$C:$C,0),6))</f>
        <v/>
      </c>
      <c r="F143" s="157" t="str">
        <f>IF(ISNA(MATCH($A143,'1k - Výsledková listina'!$C:$C,0)),"",INDEX('1k - Výsledková listina'!$B:$T,MATCH($A143,'1k - Výsledková listina'!$C:$C,0),7))</f>
        <v/>
      </c>
      <c r="G143" s="157" t="str">
        <f>IF(OR(E143="",ISBLANK(E143)),"",INDEX(body!$A:$C,F143+1,2))</f>
        <v/>
      </c>
      <c r="H143" s="157" t="str">
        <f>IF(ISNA(MATCH($A143,'1k - Výsledková listina'!$L:$L,0)),"",INDEX('1k - Výsledková listina'!$B:$T,MATCH($A143,'1k - Výsledková listina'!$L:$L,0),15))</f>
        <v/>
      </c>
      <c r="I143" s="157" t="str">
        <f>IF(ISNA(MATCH($A143,'1k - Výsledková listina'!$L:$L,0)),"",INDEX('1k - Výsledková listina'!$B:$T,MATCH($A143,'1k - Výsledková listina'!$L:$L,0),16))</f>
        <v/>
      </c>
      <c r="J143" s="157" t="str">
        <f>IF(OR(H143="",ISBLANK(H143)),"",INDEX(body!$A:$C,I143+1,2))</f>
        <v/>
      </c>
      <c r="K143" s="157" t="str">
        <f>IF(ISNA(MATCH($A143,'2k - Výsledková listina'!$C:$C,0)),"",INDEX('2k - Výsledková listina'!$B:$T,MATCH($A143,'2k - Výsledková listina'!$C:$C,0),6))</f>
        <v/>
      </c>
      <c r="L143" s="157" t="str">
        <f>IF(ISNA(MATCH($A143,'2k - Výsledková listina'!$C:$C,0)),"",INDEX('2k - Výsledková listina'!$B:$T,MATCH($A143,'2k - Výsledková listina'!$C:$C,0),7))</f>
        <v/>
      </c>
      <c r="M143" s="157" t="str">
        <f>IF(OR(K143="",ISBLANK(K143)),"",INDEX(body!$A:$C,L143+1,2))</f>
        <v/>
      </c>
      <c r="N143" s="157" t="str">
        <f>IF(ISNA(MATCH($A143,'2k - Výsledková listina'!$L:$L,0)),"",INDEX('2k - Výsledková listina'!$B:$T,MATCH($A143,'2k - Výsledková listina'!$L:$L,0),15))</f>
        <v/>
      </c>
      <c r="O143" s="157" t="str">
        <f>IF(ISNA(MATCH($A143,'2k - Výsledková listina'!$L:$L,0)),"",INDEX('2k - Výsledková listina'!$B:$T,MATCH($A143,'2k - Výsledková listina'!$L:$L,0),16))</f>
        <v/>
      </c>
      <c r="P143" s="157" t="str">
        <f>IF(OR(N143="",ISBLANK(N143)),"",INDEX(body!$A:$C,O143+1,2))</f>
        <v/>
      </c>
      <c r="Q143" s="157" t="str">
        <f>IF(ISNA(MATCH($A143,'3k - Výsledková listina'!$C:$C,0)),"",INDEX('3k - Výsledková listina'!$B:$T,MATCH($A143,'3k - Výsledková listina'!$C:$C,0),6))</f>
        <v/>
      </c>
      <c r="R143" s="157" t="str">
        <f>IF(ISNA(MATCH($A143,'3k - Výsledková listina'!$C:$C,0)),"",INDEX('3k - Výsledková listina'!$B:$T,MATCH($A143,'3k - Výsledková listina'!$C:$C,0),7))</f>
        <v/>
      </c>
      <c r="S143" s="157" t="str">
        <f>IF(OR(Q143="",ISBLANK(Q143)),"",INDEX(body!$A:$C,R143+1,2))</f>
        <v/>
      </c>
      <c r="T143" s="157" t="str">
        <f>IF(ISNA(MATCH($A143,'3k - Výsledková listina'!$L:$L,0)),"",INDEX('3k - Výsledková listina'!$B:$T,MATCH($A143,'3k - Výsledková listina'!$L:$L,0),15))</f>
        <v/>
      </c>
      <c r="U143" s="157" t="str">
        <f>IF(ISNA(MATCH($A143,'3k - Výsledková listina'!$L:$L,0)),"",INDEX('3k - Výsledková listina'!$B:$T,MATCH($A143,'3k - Výsledková listina'!$L:$L,0),16))</f>
        <v/>
      </c>
      <c r="V143" s="157" t="str">
        <f>IF(OR(T143="",ISBLANK(T143)),"",INDEX(body!$A:$C,U143+1,2))</f>
        <v/>
      </c>
      <c r="W143" s="157" t="str">
        <f ca="1">IF(ISNA(MATCH($A143,'4k - Výsledková listina'!$C:$C,0)),"",INDEX('4k - Výsledková listina'!$B:$T,MATCH($A143,'4k - Výsledková listina'!$C:$C,0),6))</f>
        <v/>
      </c>
      <c r="X143" s="157" t="str">
        <f ca="1">IF(ISNA(MATCH($A143,'4k - Výsledková listina'!$C:$C,0)),"",INDEX('4k - Výsledková listina'!$B:$T,MATCH($A143,'4k - Výsledková listina'!$C:$C,0),7))</f>
        <v/>
      </c>
      <c r="Y143" s="157" t="str">
        <f ca="1">IF(OR(W143="",ISBLANK(W143)),"",INDEX(body!$A:$C,X143+1,2))</f>
        <v/>
      </c>
      <c r="Z143" s="157" t="str">
        <f ca="1">IF(ISNA(MATCH($A143,'4k - Výsledková listina'!$L:$L,0)),"",INDEX('4k - Výsledková listina'!$B:$T,MATCH($A143,'4k - Výsledková listina'!$L:$L,0),15))</f>
        <v/>
      </c>
      <c r="AA143" s="157" t="str">
        <f ca="1">IF(ISNA(MATCH($A143,'4k - Výsledková listina'!$L:$L,0)),"",INDEX('4k - Výsledková listina'!$B:$T,MATCH($A143,'4k - Výsledková listina'!$L:$L,0),16))</f>
        <v/>
      </c>
      <c r="AB143" s="157" t="str">
        <f ca="1">IF(OR(Z143="",ISBLANK(Z143)),"",INDEX(body!$A:$C,AA143+1,2))</f>
        <v/>
      </c>
      <c r="AC143" s="157">
        <f t="shared" ca="1" si="24"/>
        <v>0</v>
      </c>
      <c r="AD143" s="157">
        <f t="shared" ca="1" si="25"/>
        <v>0</v>
      </c>
      <c r="AE143" s="157">
        <f t="shared" ca="1" si="26"/>
        <v>0</v>
      </c>
      <c r="AF143" s="157">
        <f t="shared" ca="1" si="27"/>
        <v>0</v>
      </c>
      <c r="AG143" s="159">
        <f t="shared" si="28"/>
        <v>140</v>
      </c>
      <c r="AH143" s="152">
        <f t="shared" si="29"/>
        <v>0</v>
      </c>
    </row>
    <row r="144" spans="1:34" ht="25.5" customHeight="1" x14ac:dyDescent="0.2">
      <c r="A144" s="161" t="str">
        <f>IF(Soupisky!H143&lt;&gt;"", Soupisky!H143, "")</f>
        <v/>
      </c>
      <c r="B144" s="162" t="str">
        <f>IF(Soupisky!I143&lt;&gt;"", Soupisky!I143, "")</f>
        <v/>
      </c>
      <c r="C144" s="155" t="str">
        <f>IF(Soupisky!J143&lt;&gt;"", Soupisky!J143, "")</f>
        <v/>
      </c>
      <c r="D144" s="163" t="str">
        <f>IF(AND(A144&lt;&gt;"", Soupisky!E143 &lt;&gt; ""), Soupisky!E143, "")</f>
        <v/>
      </c>
      <c r="E144" s="157" t="str">
        <f>IF(ISNA(MATCH($A144,'1k - Výsledková listina'!$C:$C,0)),"",INDEX('1k - Výsledková listina'!$B:$T,MATCH($A144,'1k - Výsledková listina'!$C:$C,0),6))</f>
        <v/>
      </c>
      <c r="F144" s="157" t="str">
        <f>IF(ISNA(MATCH($A144,'1k - Výsledková listina'!$C:$C,0)),"",INDEX('1k - Výsledková listina'!$B:$T,MATCH($A144,'1k - Výsledková listina'!$C:$C,0),7))</f>
        <v/>
      </c>
      <c r="G144" s="157" t="str">
        <f>IF(OR(E144="",ISBLANK(E144)),"",INDEX(body!$A:$C,F144+1,2))</f>
        <v/>
      </c>
      <c r="H144" s="157" t="str">
        <f>IF(ISNA(MATCH($A144,'1k - Výsledková listina'!$L:$L,0)),"",INDEX('1k - Výsledková listina'!$B:$T,MATCH($A144,'1k - Výsledková listina'!$L:$L,0),15))</f>
        <v/>
      </c>
      <c r="I144" s="157" t="str">
        <f>IF(ISNA(MATCH($A144,'1k - Výsledková listina'!$L:$L,0)),"",INDEX('1k - Výsledková listina'!$B:$T,MATCH($A144,'1k - Výsledková listina'!$L:$L,0),16))</f>
        <v/>
      </c>
      <c r="J144" s="157" t="str">
        <f>IF(OR(H144="",ISBLANK(H144)),"",INDEX(body!$A:$C,I144+1,2))</f>
        <v/>
      </c>
      <c r="K144" s="157" t="str">
        <f>IF(ISNA(MATCH($A144,'2k - Výsledková listina'!$C:$C,0)),"",INDEX('2k - Výsledková listina'!$B:$T,MATCH($A144,'2k - Výsledková listina'!$C:$C,0),6))</f>
        <v/>
      </c>
      <c r="L144" s="157" t="str">
        <f>IF(ISNA(MATCH($A144,'2k - Výsledková listina'!$C:$C,0)),"",INDEX('2k - Výsledková listina'!$B:$T,MATCH($A144,'2k - Výsledková listina'!$C:$C,0),7))</f>
        <v/>
      </c>
      <c r="M144" s="157" t="str">
        <f>IF(OR(K144="",ISBLANK(K144)),"",INDEX(body!$A:$C,L144+1,2))</f>
        <v/>
      </c>
      <c r="N144" s="157" t="str">
        <f>IF(ISNA(MATCH($A144,'2k - Výsledková listina'!$L:$L,0)),"",INDEX('2k - Výsledková listina'!$B:$T,MATCH($A144,'2k - Výsledková listina'!$L:$L,0),15))</f>
        <v/>
      </c>
      <c r="O144" s="157" t="str">
        <f>IF(ISNA(MATCH($A144,'2k - Výsledková listina'!$L:$L,0)),"",INDEX('2k - Výsledková listina'!$B:$T,MATCH($A144,'2k - Výsledková listina'!$L:$L,0),16))</f>
        <v/>
      </c>
      <c r="P144" s="157" t="str">
        <f>IF(OR(N144="",ISBLANK(N144)),"",INDEX(body!$A:$C,O144+1,2))</f>
        <v/>
      </c>
      <c r="Q144" s="157" t="str">
        <f>IF(ISNA(MATCH($A144,'3k - Výsledková listina'!$C:$C,0)),"",INDEX('3k - Výsledková listina'!$B:$T,MATCH($A144,'3k - Výsledková listina'!$C:$C,0),6))</f>
        <v/>
      </c>
      <c r="R144" s="157" t="str">
        <f>IF(ISNA(MATCH($A144,'3k - Výsledková listina'!$C:$C,0)),"",INDEX('3k - Výsledková listina'!$B:$T,MATCH($A144,'3k - Výsledková listina'!$C:$C,0),7))</f>
        <v/>
      </c>
      <c r="S144" s="157" t="str">
        <f>IF(OR(Q144="",ISBLANK(Q144)),"",INDEX(body!$A:$C,R144+1,2))</f>
        <v/>
      </c>
      <c r="T144" s="157" t="str">
        <f>IF(ISNA(MATCH($A144,'3k - Výsledková listina'!$L:$L,0)),"",INDEX('3k - Výsledková listina'!$B:$T,MATCH($A144,'3k - Výsledková listina'!$L:$L,0),15))</f>
        <v/>
      </c>
      <c r="U144" s="157" t="str">
        <f>IF(ISNA(MATCH($A144,'3k - Výsledková listina'!$L:$L,0)),"",INDEX('3k - Výsledková listina'!$B:$T,MATCH($A144,'3k - Výsledková listina'!$L:$L,0),16))</f>
        <v/>
      </c>
      <c r="V144" s="157" t="str">
        <f>IF(OR(T144="",ISBLANK(T144)),"",INDEX(body!$A:$C,U144+1,2))</f>
        <v/>
      </c>
      <c r="W144" s="157" t="str">
        <f ca="1">IF(ISNA(MATCH($A144,'4k - Výsledková listina'!$C:$C,0)),"",INDEX('4k - Výsledková listina'!$B:$T,MATCH($A144,'4k - Výsledková listina'!$C:$C,0),6))</f>
        <v/>
      </c>
      <c r="X144" s="157" t="str">
        <f ca="1">IF(ISNA(MATCH($A144,'4k - Výsledková listina'!$C:$C,0)),"",INDEX('4k - Výsledková listina'!$B:$T,MATCH($A144,'4k - Výsledková listina'!$C:$C,0),7))</f>
        <v/>
      </c>
      <c r="Y144" s="157" t="str">
        <f ca="1">IF(OR(W144="",ISBLANK(W144)),"",INDEX(body!$A:$C,X144+1,2))</f>
        <v/>
      </c>
      <c r="Z144" s="157" t="str">
        <f ca="1">IF(ISNA(MATCH($A144,'4k - Výsledková listina'!$L:$L,0)),"",INDEX('4k - Výsledková listina'!$B:$T,MATCH($A144,'4k - Výsledková listina'!$L:$L,0),15))</f>
        <v/>
      </c>
      <c r="AA144" s="157" t="str">
        <f ca="1">IF(ISNA(MATCH($A144,'4k - Výsledková listina'!$L:$L,0)),"",INDEX('4k - Výsledková listina'!$B:$T,MATCH($A144,'4k - Výsledková listina'!$L:$L,0),16))</f>
        <v/>
      </c>
      <c r="AB144" s="157" t="str">
        <f ca="1">IF(OR(Z144="",ISBLANK(Z144)),"",INDEX(body!$A:$C,AA144+1,2))</f>
        <v/>
      </c>
      <c r="AC144" s="157">
        <f t="shared" ca="1" si="24"/>
        <v>0</v>
      </c>
      <c r="AD144" s="157">
        <f t="shared" ca="1" si="25"/>
        <v>0</v>
      </c>
      <c r="AE144" s="157">
        <f t="shared" ca="1" si="26"/>
        <v>0</v>
      </c>
      <c r="AF144" s="157">
        <f t="shared" ca="1" si="27"/>
        <v>0</v>
      </c>
      <c r="AG144" s="159">
        <f t="shared" si="28"/>
        <v>141</v>
      </c>
      <c r="AH144" s="152">
        <f t="shared" si="29"/>
        <v>0</v>
      </c>
    </row>
    <row r="145" spans="1:34" ht="25.5" customHeight="1" x14ac:dyDescent="0.2">
      <c r="A145" s="161" t="str">
        <f>IF(Soupisky!H144&lt;&gt;"", Soupisky!H144, "")</f>
        <v/>
      </c>
      <c r="B145" s="162" t="str">
        <f>IF(Soupisky!I144&lt;&gt;"", Soupisky!I144, "")</f>
        <v/>
      </c>
      <c r="C145" s="155" t="str">
        <f>IF(Soupisky!J144&lt;&gt;"", Soupisky!J144, "")</f>
        <v/>
      </c>
      <c r="D145" s="163" t="str">
        <f>IF(AND(A145&lt;&gt;"", Soupisky!E144 &lt;&gt; ""), Soupisky!E144, "")</f>
        <v/>
      </c>
      <c r="E145" s="157" t="str">
        <f>IF(ISNA(MATCH($A145,'1k - Výsledková listina'!$C:$C,0)),"",INDEX('1k - Výsledková listina'!$B:$T,MATCH($A145,'1k - Výsledková listina'!$C:$C,0),6))</f>
        <v/>
      </c>
      <c r="F145" s="157" t="str">
        <f>IF(ISNA(MATCH($A145,'1k - Výsledková listina'!$C:$C,0)),"",INDEX('1k - Výsledková listina'!$B:$T,MATCH($A145,'1k - Výsledková listina'!$C:$C,0),7))</f>
        <v/>
      </c>
      <c r="G145" s="157" t="str">
        <f>IF(OR(E145="",ISBLANK(E145)),"",INDEX(body!$A:$C,F145+1,2))</f>
        <v/>
      </c>
      <c r="H145" s="157" t="str">
        <f>IF(ISNA(MATCH($A145,'1k - Výsledková listina'!$L:$L,0)),"",INDEX('1k - Výsledková listina'!$B:$T,MATCH($A145,'1k - Výsledková listina'!$L:$L,0),15))</f>
        <v/>
      </c>
      <c r="I145" s="157" t="str">
        <f>IF(ISNA(MATCH($A145,'1k - Výsledková listina'!$L:$L,0)),"",INDEX('1k - Výsledková listina'!$B:$T,MATCH($A145,'1k - Výsledková listina'!$L:$L,0),16))</f>
        <v/>
      </c>
      <c r="J145" s="157" t="str">
        <f>IF(OR(H145="",ISBLANK(H145)),"",INDEX(body!$A:$C,I145+1,2))</f>
        <v/>
      </c>
      <c r="K145" s="157" t="str">
        <f>IF(ISNA(MATCH($A145,'2k - Výsledková listina'!$C:$C,0)),"",INDEX('2k - Výsledková listina'!$B:$T,MATCH($A145,'2k - Výsledková listina'!$C:$C,0),6))</f>
        <v/>
      </c>
      <c r="L145" s="157" t="str">
        <f>IF(ISNA(MATCH($A145,'2k - Výsledková listina'!$C:$C,0)),"",INDEX('2k - Výsledková listina'!$B:$T,MATCH($A145,'2k - Výsledková listina'!$C:$C,0),7))</f>
        <v/>
      </c>
      <c r="M145" s="157" t="str">
        <f>IF(OR(K145="",ISBLANK(K145)),"",INDEX(body!$A:$C,L145+1,2))</f>
        <v/>
      </c>
      <c r="N145" s="157" t="str">
        <f>IF(ISNA(MATCH($A145,'2k - Výsledková listina'!$L:$L,0)),"",INDEX('2k - Výsledková listina'!$B:$T,MATCH($A145,'2k - Výsledková listina'!$L:$L,0),15))</f>
        <v/>
      </c>
      <c r="O145" s="157" t="str">
        <f>IF(ISNA(MATCH($A145,'2k - Výsledková listina'!$L:$L,0)),"",INDEX('2k - Výsledková listina'!$B:$T,MATCH($A145,'2k - Výsledková listina'!$L:$L,0),16))</f>
        <v/>
      </c>
      <c r="P145" s="157" t="str">
        <f>IF(OR(N145="",ISBLANK(N145)),"",INDEX(body!$A:$C,O145+1,2))</f>
        <v/>
      </c>
      <c r="Q145" s="157" t="str">
        <f>IF(ISNA(MATCH($A145,'3k - Výsledková listina'!$C:$C,0)),"",INDEX('3k - Výsledková listina'!$B:$T,MATCH($A145,'3k - Výsledková listina'!$C:$C,0),6))</f>
        <v/>
      </c>
      <c r="R145" s="157" t="str">
        <f>IF(ISNA(MATCH($A145,'3k - Výsledková listina'!$C:$C,0)),"",INDEX('3k - Výsledková listina'!$B:$T,MATCH($A145,'3k - Výsledková listina'!$C:$C,0),7))</f>
        <v/>
      </c>
      <c r="S145" s="157" t="str">
        <f>IF(OR(Q145="",ISBLANK(Q145)),"",INDEX(body!$A:$C,R145+1,2))</f>
        <v/>
      </c>
      <c r="T145" s="157" t="str">
        <f>IF(ISNA(MATCH($A145,'3k - Výsledková listina'!$L:$L,0)),"",INDEX('3k - Výsledková listina'!$B:$T,MATCH($A145,'3k - Výsledková listina'!$L:$L,0),15))</f>
        <v/>
      </c>
      <c r="U145" s="157" t="str">
        <f>IF(ISNA(MATCH($A145,'3k - Výsledková listina'!$L:$L,0)),"",INDEX('3k - Výsledková listina'!$B:$T,MATCH($A145,'3k - Výsledková listina'!$L:$L,0),16))</f>
        <v/>
      </c>
      <c r="V145" s="157" t="str">
        <f>IF(OR(T145="",ISBLANK(T145)),"",INDEX(body!$A:$C,U145+1,2))</f>
        <v/>
      </c>
      <c r="W145" s="157" t="str">
        <f ca="1">IF(ISNA(MATCH($A145,'4k - Výsledková listina'!$C:$C,0)),"",INDEX('4k - Výsledková listina'!$B:$T,MATCH($A145,'4k - Výsledková listina'!$C:$C,0),6))</f>
        <v/>
      </c>
      <c r="X145" s="157" t="str">
        <f ca="1">IF(ISNA(MATCH($A145,'4k - Výsledková listina'!$C:$C,0)),"",INDEX('4k - Výsledková listina'!$B:$T,MATCH($A145,'4k - Výsledková listina'!$C:$C,0),7))</f>
        <v/>
      </c>
      <c r="Y145" s="157" t="str">
        <f ca="1">IF(OR(W145="",ISBLANK(W145)),"",INDEX(body!$A:$C,X145+1,2))</f>
        <v/>
      </c>
      <c r="Z145" s="157" t="str">
        <f ca="1">IF(ISNA(MATCH($A145,'4k - Výsledková listina'!$L:$L,0)),"",INDEX('4k - Výsledková listina'!$B:$T,MATCH($A145,'4k - Výsledková listina'!$L:$L,0),15))</f>
        <v/>
      </c>
      <c r="AA145" s="157" t="str">
        <f ca="1">IF(ISNA(MATCH($A145,'4k - Výsledková listina'!$L:$L,0)),"",INDEX('4k - Výsledková listina'!$B:$T,MATCH($A145,'4k - Výsledková listina'!$L:$L,0),16))</f>
        <v/>
      </c>
      <c r="AB145" s="157" t="str">
        <f ca="1">IF(OR(Z145="",ISBLANK(Z145)),"",INDEX(body!$A:$C,AA145+1,2))</f>
        <v/>
      </c>
      <c r="AC145" s="157">
        <f t="shared" ca="1" si="24"/>
        <v>0</v>
      </c>
      <c r="AD145" s="157">
        <f t="shared" ca="1" si="25"/>
        <v>0</v>
      </c>
      <c r="AE145" s="157">
        <f t="shared" ca="1" si="26"/>
        <v>0</v>
      </c>
      <c r="AF145" s="157">
        <f t="shared" ca="1" si="27"/>
        <v>0</v>
      </c>
      <c r="AG145" s="159">
        <f t="shared" si="28"/>
        <v>142</v>
      </c>
      <c r="AH145" s="152">
        <f t="shared" si="29"/>
        <v>0</v>
      </c>
    </row>
    <row r="146" spans="1:34" ht="25.5" customHeight="1" x14ac:dyDescent="0.2">
      <c r="A146" s="161" t="str">
        <f>IF(Soupisky!H145&lt;&gt;"", Soupisky!H145, "")</f>
        <v/>
      </c>
      <c r="B146" s="162" t="str">
        <f>IF(Soupisky!I145&lt;&gt;"", Soupisky!I145, "")</f>
        <v/>
      </c>
      <c r="C146" s="155" t="str">
        <f>IF(Soupisky!J145&lt;&gt;"", Soupisky!J145, "")</f>
        <v/>
      </c>
      <c r="D146" s="163" t="str">
        <f>IF(AND(A146&lt;&gt;"", Soupisky!E145 &lt;&gt; ""), Soupisky!E145, "")</f>
        <v/>
      </c>
      <c r="E146" s="157" t="str">
        <f>IF(ISNA(MATCH($A146,'1k - Výsledková listina'!$C:$C,0)),"",INDEX('1k - Výsledková listina'!$B:$T,MATCH($A146,'1k - Výsledková listina'!$C:$C,0),6))</f>
        <v/>
      </c>
      <c r="F146" s="157" t="str">
        <f>IF(ISNA(MATCH($A146,'1k - Výsledková listina'!$C:$C,0)),"",INDEX('1k - Výsledková listina'!$B:$T,MATCH($A146,'1k - Výsledková listina'!$C:$C,0),7))</f>
        <v/>
      </c>
      <c r="G146" s="157" t="str">
        <f>IF(OR(E146="",ISBLANK(E146)),"",INDEX(body!$A:$C,F146+1,2))</f>
        <v/>
      </c>
      <c r="H146" s="157" t="str">
        <f>IF(ISNA(MATCH($A146,'1k - Výsledková listina'!$L:$L,0)),"",INDEX('1k - Výsledková listina'!$B:$T,MATCH($A146,'1k - Výsledková listina'!$L:$L,0),15))</f>
        <v/>
      </c>
      <c r="I146" s="157" t="str">
        <f>IF(ISNA(MATCH($A146,'1k - Výsledková listina'!$L:$L,0)),"",INDEX('1k - Výsledková listina'!$B:$T,MATCH($A146,'1k - Výsledková listina'!$L:$L,0),16))</f>
        <v/>
      </c>
      <c r="J146" s="157" t="str">
        <f>IF(OR(H146="",ISBLANK(H146)),"",INDEX(body!$A:$C,I146+1,2))</f>
        <v/>
      </c>
      <c r="K146" s="157" t="str">
        <f>IF(ISNA(MATCH($A146,'2k - Výsledková listina'!$C:$C,0)),"",INDEX('2k - Výsledková listina'!$B:$T,MATCH($A146,'2k - Výsledková listina'!$C:$C,0),6))</f>
        <v/>
      </c>
      <c r="L146" s="157" t="str">
        <f>IF(ISNA(MATCH($A146,'2k - Výsledková listina'!$C:$C,0)),"",INDEX('2k - Výsledková listina'!$B:$T,MATCH($A146,'2k - Výsledková listina'!$C:$C,0),7))</f>
        <v/>
      </c>
      <c r="M146" s="157" t="str">
        <f>IF(OR(K146="",ISBLANK(K146)),"",INDEX(body!$A:$C,L146+1,2))</f>
        <v/>
      </c>
      <c r="N146" s="157" t="str">
        <f>IF(ISNA(MATCH($A146,'2k - Výsledková listina'!$L:$L,0)),"",INDEX('2k - Výsledková listina'!$B:$T,MATCH($A146,'2k - Výsledková listina'!$L:$L,0),15))</f>
        <v/>
      </c>
      <c r="O146" s="157" t="str">
        <f>IF(ISNA(MATCH($A146,'2k - Výsledková listina'!$L:$L,0)),"",INDEX('2k - Výsledková listina'!$B:$T,MATCH($A146,'2k - Výsledková listina'!$L:$L,0),16))</f>
        <v/>
      </c>
      <c r="P146" s="157" t="str">
        <f>IF(OR(N146="",ISBLANK(N146)),"",INDEX(body!$A:$C,O146+1,2))</f>
        <v/>
      </c>
      <c r="Q146" s="157" t="str">
        <f>IF(ISNA(MATCH($A146,'3k - Výsledková listina'!$C:$C,0)),"",INDEX('3k - Výsledková listina'!$B:$T,MATCH($A146,'3k - Výsledková listina'!$C:$C,0),6))</f>
        <v/>
      </c>
      <c r="R146" s="157" t="str">
        <f>IF(ISNA(MATCH($A146,'3k - Výsledková listina'!$C:$C,0)),"",INDEX('3k - Výsledková listina'!$B:$T,MATCH($A146,'3k - Výsledková listina'!$C:$C,0),7))</f>
        <v/>
      </c>
      <c r="S146" s="157" t="str">
        <f>IF(OR(Q146="",ISBLANK(Q146)),"",INDEX(body!$A:$C,R146+1,2))</f>
        <v/>
      </c>
      <c r="T146" s="157" t="str">
        <f>IF(ISNA(MATCH($A146,'3k - Výsledková listina'!$L:$L,0)),"",INDEX('3k - Výsledková listina'!$B:$T,MATCH($A146,'3k - Výsledková listina'!$L:$L,0),15))</f>
        <v/>
      </c>
      <c r="U146" s="157" t="str">
        <f>IF(ISNA(MATCH($A146,'3k - Výsledková listina'!$L:$L,0)),"",INDEX('3k - Výsledková listina'!$B:$T,MATCH($A146,'3k - Výsledková listina'!$L:$L,0),16))</f>
        <v/>
      </c>
      <c r="V146" s="157" t="str">
        <f>IF(OR(T146="",ISBLANK(T146)),"",INDEX(body!$A:$C,U146+1,2))</f>
        <v/>
      </c>
      <c r="W146" s="157" t="str">
        <f ca="1">IF(ISNA(MATCH($A146,'4k - Výsledková listina'!$C:$C,0)),"",INDEX('4k - Výsledková listina'!$B:$T,MATCH($A146,'4k - Výsledková listina'!$C:$C,0),6))</f>
        <v/>
      </c>
      <c r="X146" s="157" t="str">
        <f ca="1">IF(ISNA(MATCH($A146,'4k - Výsledková listina'!$C:$C,0)),"",INDEX('4k - Výsledková listina'!$B:$T,MATCH($A146,'4k - Výsledková listina'!$C:$C,0),7))</f>
        <v/>
      </c>
      <c r="Y146" s="157" t="str">
        <f ca="1">IF(OR(W146="",ISBLANK(W146)),"",INDEX(body!$A:$C,X146+1,2))</f>
        <v/>
      </c>
      <c r="Z146" s="157" t="str">
        <f ca="1">IF(ISNA(MATCH($A146,'4k - Výsledková listina'!$L:$L,0)),"",INDEX('4k - Výsledková listina'!$B:$T,MATCH($A146,'4k - Výsledková listina'!$L:$L,0),15))</f>
        <v/>
      </c>
      <c r="AA146" s="157" t="str">
        <f ca="1">IF(ISNA(MATCH($A146,'4k - Výsledková listina'!$L:$L,0)),"",INDEX('4k - Výsledková listina'!$B:$T,MATCH($A146,'4k - Výsledková listina'!$L:$L,0),16))</f>
        <v/>
      </c>
      <c r="AB146" s="157" t="str">
        <f ca="1">IF(OR(Z146="",ISBLANK(Z146)),"",INDEX(body!$A:$C,AA146+1,2))</f>
        <v/>
      </c>
      <c r="AC146" s="157">
        <f t="shared" ca="1" si="24"/>
        <v>0</v>
      </c>
      <c r="AD146" s="157">
        <f t="shared" ca="1" si="25"/>
        <v>0</v>
      </c>
      <c r="AE146" s="157">
        <f t="shared" ca="1" si="26"/>
        <v>0</v>
      </c>
      <c r="AF146" s="157">
        <f t="shared" ca="1" si="27"/>
        <v>0</v>
      </c>
      <c r="AG146" s="159">
        <f t="shared" si="28"/>
        <v>143</v>
      </c>
      <c r="AH146" s="152">
        <f t="shared" si="29"/>
        <v>0</v>
      </c>
    </row>
    <row r="147" spans="1:34" ht="25.5" customHeight="1" x14ac:dyDescent="0.2">
      <c r="A147" s="161">
        <f>IF(Soupisky!H146&lt;&gt;"", Soupisky!H146, "")</f>
        <v>88</v>
      </c>
      <c r="B147" s="162" t="str">
        <f>IF(Soupisky!I146&lt;&gt;"", Soupisky!I146, "")</f>
        <v>Kosmák Josef</v>
      </c>
      <c r="C147" s="155" t="str">
        <f>IF(Soupisky!J146&lt;&gt;"", Soupisky!J146, "")</f>
        <v>M</v>
      </c>
      <c r="D147" s="163" t="str">
        <f>IF(AND(A147&lt;&gt;"", Soupisky!E146 &lt;&gt; ""), Soupisky!E146, "")</f>
        <v>MO MRS Třebíč - SENSAS</v>
      </c>
      <c r="E147" s="157">
        <f>IF(ISNA(MATCH($A147,'1k - Výsledková listina'!$C:$C,0)),"",INDEX('1k - Výsledková listina'!$B:$T,MATCH($A147,'1k - Výsledková listina'!$C:$C,0),6))</f>
        <v>6050</v>
      </c>
      <c r="F147" s="157">
        <f>IF(ISNA(MATCH($A147,'1k - Výsledková listina'!$C:$C,0)),"",INDEX('1k - Výsledková listina'!$B:$T,MATCH($A147,'1k - Výsledková listina'!$C:$C,0),7))</f>
        <v>12</v>
      </c>
      <c r="G147" s="157">
        <f>IF(OR(E147="",ISBLANK(E147)),"",INDEX(body!$A:$C,F147+1,2))</f>
        <v>7</v>
      </c>
      <c r="H147" s="157">
        <f>IF(ISNA(MATCH($A147,'1k - Výsledková listina'!$L:$L,0)),"",INDEX('1k - Výsledková listina'!$B:$T,MATCH($A147,'1k - Výsledková listina'!$L:$L,0),15))</f>
        <v>1660</v>
      </c>
      <c r="I147" s="157">
        <f>IF(ISNA(MATCH($A147,'1k - Výsledková listina'!$L:$L,0)),"",INDEX('1k - Výsledková listina'!$B:$T,MATCH($A147,'1k - Výsledková listina'!$L:$L,0),16))</f>
        <v>11</v>
      </c>
      <c r="J147" s="157">
        <f>IF(OR(H147="",ISBLANK(H147)),"",INDEX(body!$A:$C,I147+1,2))</f>
        <v>10</v>
      </c>
      <c r="K147" s="157" t="str">
        <f>IF(ISNA(MATCH($A147,'2k - Výsledková listina'!$C:$C,0)),"",INDEX('2k - Výsledková listina'!$B:$T,MATCH($A147,'2k - Výsledková listina'!$C:$C,0),6))</f>
        <v/>
      </c>
      <c r="L147" s="157" t="str">
        <f>IF(ISNA(MATCH($A147,'2k - Výsledková listina'!$C:$C,0)),"",INDEX('2k - Výsledková listina'!$B:$T,MATCH($A147,'2k - Výsledková listina'!$C:$C,0),7))</f>
        <v/>
      </c>
      <c r="M147" s="157" t="str">
        <f>IF(OR(K147="",ISBLANK(K147)),"",INDEX(body!$A:$C,L147+1,2))</f>
        <v/>
      </c>
      <c r="N147" s="157" t="str">
        <f>IF(ISNA(MATCH($A147,'2k - Výsledková listina'!$L:$L,0)),"",INDEX('2k - Výsledková listina'!$B:$T,MATCH($A147,'2k - Výsledková listina'!$L:$L,0),15))</f>
        <v/>
      </c>
      <c r="O147" s="157" t="str">
        <f>IF(ISNA(MATCH($A147,'2k - Výsledková listina'!$L:$L,0)),"",INDEX('2k - Výsledková listina'!$B:$T,MATCH($A147,'2k - Výsledková listina'!$L:$L,0),16))</f>
        <v/>
      </c>
      <c r="P147" s="157" t="str">
        <f>IF(OR(N147="",ISBLANK(N147)),"",INDEX(body!$A:$C,O147+1,2))</f>
        <v/>
      </c>
      <c r="Q147" s="157" t="str">
        <f>IF(ISNA(MATCH($A147,'3k - Výsledková listina'!$C:$C,0)),"",INDEX('3k - Výsledková listina'!$B:$T,MATCH($A147,'3k - Výsledková listina'!$C:$C,0),6))</f>
        <v/>
      </c>
      <c r="R147" s="157" t="str">
        <f>IF(ISNA(MATCH($A147,'3k - Výsledková listina'!$C:$C,0)),"",INDEX('3k - Výsledková listina'!$B:$T,MATCH($A147,'3k - Výsledková listina'!$C:$C,0),7))</f>
        <v/>
      </c>
      <c r="S147" s="157" t="str">
        <f>IF(OR(Q147="",ISBLANK(Q147)),"",INDEX(body!$A:$C,R147+1,2))</f>
        <v/>
      </c>
      <c r="T147" s="157" t="str">
        <f>IF(ISNA(MATCH($A147,'3k - Výsledková listina'!$L:$L,0)),"",INDEX('3k - Výsledková listina'!$B:$T,MATCH($A147,'3k - Výsledková listina'!$L:$L,0),15))</f>
        <v/>
      </c>
      <c r="U147" s="157" t="str">
        <f>IF(ISNA(MATCH($A147,'3k - Výsledková listina'!$L:$L,0)),"",INDEX('3k - Výsledková listina'!$B:$T,MATCH($A147,'3k - Výsledková listina'!$L:$L,0),16))</f>
        <v/>
      </c>
      <c r="V147" s="157" t="str">
        <f>IF(OR(T147="",ISBLANK(T147)),"",INDEX(body!$A:$C,U147+1,2))</f>
        <v/>
      </c>
      <c r="W147" s="157" t="str">
        <f ca="1">IF(ISNA(MATCH($A147,'4k - Výsledková listina'!$C:$C,0)),"",INDEX('4k - Výsledková listina'!$B:$T,MATCH($A147,'4k - Výsledková listina'!$C:$C,0),6))</f>
        <v/>
      </c>
      <c r="X147" s="157" t="str">
        <f ca="1">IF(ISNA(MATCH($A147,'4k - Výsledková listina'!$C:$C,0)),"",INDEX('4k - Výsledková listina'!$B:$T,MATCH($A147,'4k - Výsledková listina'!$C:$C,0),7))</f>
        <v/>
      </c>
      <c r="Y147" s="157" t="str">
        <f ca="1">IF(OR(W147="",ISBLANK(W147)),"",INDEX(body!$A:$C,X147+1,2))</f>
        <v/>
      </c>
      <c r="Z147" s="157" t="str">
        <f ca="1">IF(ISNA(MATCH($A147,'4k - Výsledková listina'!$L:$L,0)),"",INDEX('4k - Výsledková listina'!$B:$T,MATCH($A147,'4k - Výsledková listina'!$L:$L,0),15))</f>
        <v/>
      </c>
      <c r="AA147" s="157" t="str">
        <f ca="1">IF(ISNA(MATCH($A147,'4k - Výsledková listina'!$L:$L,0)),"",INDEX('4k - Výsledková listina'!$B:$T,MATCH($A147,'4k - Výsledková listina'!$L:$L,0),16))</f>
        <v/>
      </c>
      <c r="AB147" s="157" t="str">
        <f ca="1">IF(OR(Z147="",ISBLANK(Z147)),"",INDEX(body!$A:$C,AA147+1,2))</f>
        <v/>
      </c>
      <c r="AC147" s="157">
        <f t="shared" ca="1" si="24"/>
        <v>7710</v>
      </c>
      <c r="AD147" s="157">
        <f t="shared" ca="1" si="25"/>
        <v>23</v>
      </c>
      <c r="AE147" s="157">
        <f t="shared" ca="1" si="26"/>
        <v>17</v>
      </c>
      <c r="AF147" s="157">
        <f t="shared" ca="1" si="27"/>
        <v>2</v>
      </c>
      <c r="AG147" s="159">
        <f t="shared" si="28"/>
        <v>144</v>
      </c>
      <c r="AH147" s="152">
        <f t="shared" si="29"/>
        <v>1</v>
      </c>
    </row>
    <row r="148" spans="1:34" ht="25.5" customHeight="1" x14ac:dyDescent="0.2">
      <c r="A148" s="161">
        <f>IF(Soupisky!H147&lt;&gt;"", Soupisky!H147, "")</f>
        <v>93</v>
      </c>
      <c r="B148" s="162" t="str">
        <f>IF(Soupisky!I147&lt;&gt;"", Soupisky!I147, "")</f>
        <v>Koukal Michal</v>
      </c>
      <c r="C148" s="155" t="str">
        <f>IF(Soupisky!J147&lt;&gt;"", Soupisky!J147, "")</f>
        <v>M</v>
      </c>
      <c r="D148" s="163" t="str">
        <f>IF(AND(A148&lt;&gt;"", Soupisky!E147 &lt;&gt; ""), Soupisky!E147, "")</f>
        <v>MO MRS Třebíč - SENSAS</v>
      </c>
      <c r="E148" s="157">
        <f>IF(ISNA(MATCH($A148,'1k - Výsledková listina'!$C:$C,0)),"",INDEX('1k - Výsledková listina'!$B:$T,MATCH($A148,'1k - Výsledková listina'!$C:$C,0),6))</f>
        <v>5160</v>
      </c>
      <c r="F148" s="157">
        <f>IF(ISNA(MATCH($A148,'1k - Výsledková listina'!$C:$C,0)),"",INDEX('1k - Výsledková listina'!$B:$T,MATCH($A148,'1k - Výsledková listina'!$C:$C,0),7))</f>
        <v>10</v>
      </c>
      <c r="G148" s="157">
        <f>IF(OR(E148="",ISBLANK(E148)),"",INDEX(body!$A:$C,F148+1,2))</f>
        <v>13</v>
      </c>
      <c r="H148" s="157">
        <f>IF(ISNA(MATCH($A148,'1k - Výsledková listina'!$L:$L,0)),"",INDEX('1k - Výsledková listina'!$B:$T,MATCH($A148,'1k - Výsledková listina'!$L:$L,0),15))</f>
        <v>1760</v>
      </c>
      <c r="I148" s="157">
        <f>IF(ISNA(MATCH($A148,'1k - Výsledková listina'!$L:$L,0)),"",INDEX('1k - Výsledková listina'!$B:$T,MATCH($A148,'1k - Výsledková listina'!$L:$L,0),16))</f>
        <v>11</v>
      </c>
      <c r="J148" s="157">
        <f>IF(OR(H148="",ISBLANK(H148)),"",INDEX(body!$A:$C,I148+1,2))</f>
        <v>10</v>
      </c>
      <c r="K148" s="157" t="str">
        <f>IF(ISNA(MATCH($A148,'2k - Výsledková listina'!$C:$C,0)),"",INDEX('2k - Výsledková listina'!$B:$T,MATCH($A148,'2k - Výsledková listina'!$C:$C,0),6))</f>
        <v/>
      </c>
      <c r="L148" s="157" t="str">
        <f>IF(ISNA(MATCH($A148,'2k - Výsledková listina'!$C:$C,0)),"",INDEX('2k - Výsledková listina'!$B:$T,MATCH($A148,'2k - Výsledková listina'!$C:$C,0),7))</f>
        <v/>
      </c>
      <c r="M148" s="157" t="str">
        <f>IF(OR(K148="",ISBLANK(K148)),"",INDEX(body!$A:$C,L148+1,2))</f>
        <v/>
      </c>
      <c r="N148" s="157" t="str">
        <f>IF(ISNA(MATCH($A148,'2k - Výsledková listina'!$L:$L,0)),"",INDEX('2k - Výsledková listina'!$B:$T,MATCH($A148,'2k - Výsledková listina'!$L:$L,0),15))</f>
        <v/>
      </c>
      <c r="O148" s="157" t="str">
        <f>IF(ISNA(MATCH($A148,'2k - Výsledková listina'!$L:$L,0)),"",INDEX('2k - Výsledková listina'!$B:$T,MATCH($A148,'2k - Výsledková listina'!$L:$L,0),16))</f>
        <v/>
      </c>
      <c r="P148" s="157" t="str">
        <f>IF(OR(N148="",ISBLANK(N148)),"",INDEX(body!$A:$C,O148+1,2))</f>
        <v/>
      </c>
      <c r="Q148" s="157" t="str">
        <f>IF(ISNA(MATCH($A148,'3k - Výsledková listina'!$C:$C,0)),"",INDEX('3k - Výsledková listina'!$B:$T,MATCH($A148,'3k - Výsledková listina'!$C:$C,0),6))</f>
        <v/>
      </c>
      <c r="R148" s="157" t="str">
        <f>IF(ISNA(MATCH($A148,'3k - Výsledková listina'!$C:$C,0)),"",INDEX('3k - Výsledková listina'!$B:$T,MATCH($A148,'3k - Výsledková listina'!$C:$C,0),7))</f>
        <v/>
      </c>
      <c r="S148" s="157" t="str">
        <f>IF(OR(Q148="",ISBLANK(Q148)),"",INDEX(body!$A:$C,R148+1,2))</f>
        <v/>
      </c>
      <c r="T148" s="157" t="str">
        <f>IF(ISNA(MATCH($A148,'3k - Výsledková listina'!$L:$L,0)),"",INDEX('3k - Výsledková listina'!$B:$T,MATCH($A148,'3k - Výsledková listina'!$L:$L,0),15))</f>
        <v/>
      </c>
      <c r="U148" s="157" t="str">
        <f>IF(ISNA(MATCH($A148,'3k - Výsledková listina'!$L:$L,0)),"",INDEX('3k - Výsledková listina'!$B:$T,MATCH($A148,'3k - Výsledková listina'!$L:$L,0),16))</f>
        <v/>
      </c>
      <c r="V148" s="157" t="str">
        <f>IF(OR(T148="",ISBLANK(T148)),"",INDEX(body!$A:$C,U148+1,2))</f>
        <v/>
      </c>
      <c r="W148" s="157" t="str">
        <f ca="1">IF(ISNA(MATCH($A148,'4k - Výsledková listina'!$C:$C,0)),"",INDEX('4k - Výsledková listina'!$B:$T,MATCH($A148,'4k - Výsledková listina'!$C:$C,0),6))</f>
        <v/>
      </c>
      <c r="X148" s="157" t="str">
        <f ca="1">IF(ISNA(MATCH($A148,'4k - Výsledková listina'!$C:$C,0)),"",INDEX('4k - Výsledková listina'!$B:$T,MATCH($A148,'4k - Výsledková listina'!$C:$C,0),7))</f>
        <v/>
      </c>
      <c r="Y148" s="157" t="str">
        <f ca="1">IF(OR(W148="",ISBLANK(W148)),"",INDEX(body!$A:$C,X148+1,2))</f>
        <v/>
      </c>
      <c r="Z148" s="157" t="str">
        <f ca="1">IF(ISNA(MATCH($A148,'4k - Výsledková listina'!$L:$L,0)),"",INDEX('4k - Výsledková listina'!$B:$T,MATCH($A148,'4k - Výsledková listina'!$L:$L,0),15))</f>
        <v/>
      </c>
      <c r="AA148" s="157" t="str">
        <f ca="1">IF(ISNA(MATCH($A148,'4k - Výsledková listina'!$L:$L,0)),"",INDEX('4k - Výsledková listina'!$B:$T,MATCH($A148,'4k - Výsledková listina'!$L:$L,0),16))</f>
        <v/>
      </c>
      <c r="AB148" s="157" t="str">
        <f ca="1">IF(OR(Z148="",ISBLANK(Z148)),"",INDEX(body!$A:$C,AA148+1,2))</f>
        <v/>
      </c>
      <c r="AC148" s="157">
        <f t="shared" ca="1" si="24"/>
        <v>6920</v>
      </c>
      <c r="AD148" s="157">
        <f t="shared" ca="1" si="25"/>
        <v>21</v>
      </c>
      <c r="AE148" s="157">
        <f t="shared" ca="1" si="26"/>
        <v>23</v>
      </c>
      <c r="AF148" s="157">
        <f t="shared" ca="1" si="27"/>
        <v>2</v>
      </c>
      <c r="AG148" s="159">
        <f t="shared" si="28"/>
        <v>145</v>
      </c>
      <c r="AH148" s="152">
        <f t="shared" si="29"/>
        <v>1</v>
      </c>
    </row>
    <row r="149" spans="1:34" ht="25.5" customHeight="1" x14ac:dyDescent="0.2">
      <c r="A149" s="161">
        <f>IF(Soupisky!H148&lt;&gt;"", Soupisky!H148, "")</f>
        <v>1331</v>
      </c>
      <c r="B149" s="162" t="str">
        <f>IF(Soupisky!I148&lt;&gt;"", Soupisky!I148, "")</f>
        <v>Valda Martin</v>
      </c>
      <c r="C149" s="155" t="str">
        <f>IF(Soupisky!J148&lt;&gt;"", Soupisky!J148, "")</f>
        <v>M</v>
      </c>
      <c r="D149" s="163" t="str">
        <f>IF(AND(A149&lt;&gt;"", Soupisky!E148 &lt;&gt; ""), Soupisky!E148, "")</f>
        <v>MO MRS Třebíč - SENSAS</v>
      </c>
      <c r="E149" s="157">
        <f>IF(ISNA(MATCH($A149,'1k - Výsledková listina'!$C:$C,0)),"",INDEX('1k - Výsledková listina'!$B:$T,MATCH($A149,'1k - Výsledková listina'!$C:$C,0),6))</f>
        <v>6770</v>
      </c>
      <c r="F149" s="157">
        <f>IF(ISNA(MATCH($A149,'1k - Výsledková listina'!$C:$C,0)),"",INDEX('1k - Výsledková listina'!$B:$T,MATCH($A149,'1k - Výsledková listina'!$C:$C,0),7))</f>
        <v>12</v>
      </c>
      <c r="G149" s="157">
        <f>IF(OR(E149="",ISBLANK(E149)),"",INDEX(body!$A:$C,F149+1,2))</f>
        <v>7</v>
      </c>
      <c r="H149" s="157">
        <f>IF(ISNA(MATCH($A149,'1k - Výsledková listina'!$L:$L,0)),"",INDEX('1k - Výsledková listina'!$B:$T,MATCH($A149,'1k - Výsledková listina'!$L:$L,0),15))</f>
        <v>840</v>
      </c>
      <c r="I149" s="157">
        <f>IF(ISNA(MATCH($A149,'1k - Výsledková listina'!$L:$L,0)),"",INDEX('1k - Výsledková listina'!$B:$T,MATCH($A149,'1k - Výsledková listina'!$L:$L,0),16))</f>
        <v>9</v>
      </c>
      <c r="J149" s="157">
        <f>IF(OR(H149="",ISBLANK(H149)),"",INDEX(body!$A:$C,I149+1,2))</f>
        <v>16</v>
      </c>
      <c r="K149" s="157" t="str">
        <f>IF(ISNA(MATCH($A149,'2k - Výsledková listina'!$C:$C,0)),"",INDEX('2k - Výsledková listina'!$B:$T,MATCH($A149,'2k - Výsledková listina'!$C:$C,0),6))</f>
        <v/>
      </c>
      <c r="L149" s="157" t="str">
        <f>IF(ISNA(MATCH($A149,'2k - Výsledková listina'!$C:$C,0)),"",INDEX('2k - Výsledková listina'!$B:$T,MATCH($A149,'2k - Výsledková listina'!$C:$C,0),7))</f>
        <v/>
      </c>
      <c r="M149" s="157" t="str">
        <f>IF(OR(K149="",ISBLANK(K149)),"",INDEX(body!$A:$C,L149+1,2))</f>
        <v/>
      </c>
      <c r="N149" s="157" t="str">
        <f>IF(ISNA(MATCH($A149,'2k - Výsledková listina'!$L:$L,0)),"",INDEX('2k - Výsledková listina'!$B:$T,MATCH($A149,'2k - Výsledková listina'!$L:$L,0),15))</f>
        <v/>
      </c>
      <c r="O149" s="157" t="str">
        <f>IF(ISNA(MATCH($A149,'2k - Výsledková listina'!$L:$L,0)),"",INDEX('2k - Výsledková listina'!$B:$T,MATCH($A149,'2k - Výsledková listina'!$L:$L,0),16))</f>
        <v/>
      </c>
      <c r="P149" s="157" t="str">
        <f>IF(OR(N149="",ISBLANK(N149)),"",INDEX(body!$A:$C,O149+1,2))</f>
        <v/>
      </c>
      <c r="Q149" s="157" t="str">
        <f>IF(ISNA(MATCH($A149,'3k - Výsledková listina'!$C:$C,0)),"",INDEX('3k - Výsledková listina'!$B:$T,MATCH($A149,'3k - Výsledková listina'!$C:$C,0),6))</f>
        <v/>
      </c>
      <c r="R149" s="157" t="str">
        <f>IF(ISNA(MATCH($A149,'3k - Výsledková listina'!$C:$C,0)),"",INDEX('3k - Výsledková listina'!$B:$T,MATCH($A149,'3k - Výsledková listina'!$C:$C,0),7))</f>
        <v/>
      </c>
      <c r="S149" s="157" t="str">
        <f>IF(OR(Q149="",ISBLANK(Q149)),"",INDEX(body!$A:$C,R149+1,2))</f>
        <v/>
      </c>
      <c r="T149" s="157" t="str">
        <f>IF(ISNA(MATCH($A149,'3k - Výsledková listina'!$L:$L,0)),"",INDEX('3k - Výsledková listina'!$B:$T,MATCH($A149,'3k - Výsledková listina'!$L:$L,0),15))</f>
        <v/>
      </c>
      <c r="U149" s="157" t="str">
        <f>IF(ISNA(MATCH($A149,'3k - Výsledková listina'!$L:$L,0)),"",INDEX('3k - Výsledková listina'!$B:$T,MATCH($A149,'3k - Výsledková listina'!$L:$L,0),16))</f>
        <v/>
      </c>
      <c r="V149" s="157" t="str">
        <f>IF(OR(T149="",ISBLANK(T149)),"",INDEX(body!$A:$C,U149+1,2))</f>
        <v/>
      </c>
      <c r="W149" s="157" t="str">
        <f ca="1">IF(ISNA(MATCH($A149,'4k - Výsledková listina'!$C:$C,0)),"",INDEX('4k - Výsledková listina'!$B:$T,MATCH($A149,'4k - Výsledková listina'!$C:$C,0),6))</f>
        <v/>
      </c>
      <c r="X149" s="157" t="str">
        <f ca="1">IF(ISNA(MATCH($A149,'4k - Výsledková listina'!$C:$C,0)),"",INDEX('4k - Výsledková listina'!$B:$T,MATCH($A149,'4k - Výsledková listina'!$C:$C,0),7))</f>
        <v/>
      </c>
      <c r="Y149" s="157" t="str">
        <f ca="1">IF(OR(W149="",ISBLANK(W149)),"",INDEX(body!$A:$C,X149+1,2))</f>
        <v/>
      </c>
      <c r="Z149" s="157" t="str">
        <f ca="1">IF(ISNA(MATCH($A149,'4k - Výsledková listina'!$L:$L,0)),"",INDEX('4k - Výsledková listina'!$B:$T,MATCH($A149,'4k - Výsledková listina'!$L:$L,0),15))</f>
        <v/>
      </c>
      <c r="AA149" s="157" t="str">
        <f ca="1">IF(ISNA(MATCH($A149,'4k - Výsledková listina'!$L:$L,0)),"",INDEX('4k - Výsledková listina'!$B:$T,MATCH($A149,'4k - Výsledková listina'!$L:$L,0),16))</f>
        <v/>
      </c>
      <c r="AB149" s="157" t="str">
        <f ca="1">IF(OR(Z149="",ISBLANK(Z149)),"",INDEX(body!$A:$C,AA149+1,2))</f>
        <v/>
      </c>
      <c r="AC149" s="157">
        <f t="shared" ca="1" si="24"/>
        <v>7610</v>
      </c>
      <c r="AD149" s="157">
        <f t="shared" ca="1" si="25"/>
        <v>21</v>
      </c>
      <c r="AE149" s="157">
        <f t="shared" ca="1" si="26"/>
        <v>23</v>
      </c>
      <c r="AF149" s="157">
        <f t="shared" ca="1" si="27"/>
        <v>2</v>
      </c>
      <c r="AG149" s="159">
        <f t="shared" si="28"/>
        <v>146</v>
      </c>
      <c r="AH149" s="152">
        <f t="shared" si="29"/>
        <v>1</v>
      </c>
    </row>
    <row r="150" spans="1:34" ht="25.5" customHeight="1" x14ac:dyDescent="0.2">
      <c r="A150" s="161">
        <f>IF(Soupisky!H149&lt;&gt;"", Soupisky!H149, "")</f>
        <v>3</v>
      </c>
      <c r="B150" s="162" t="str">
        <f>IF(Soupisky!I149&lt;&gt;"", Soupisky!I149, "")</f>
        <v>Ing. Žigo Ladislav</v>
      </c>
      <c r="C150" s="155" t="str">
        <f>IF(Soupisky!J149&lt;&gt;"", Soupisky!J149, "")</f>
        <v>M</v>
      </c>
      <c r="D150" s="163" t="str">
        <f>IF(AND(A150&lt;&gt;"", Soupisky!E149 &lt;&gt; ""), Soupisky!E149, "")</f>
        <v>MO MRS Třebíč - SENSAS</v>
      </c>
      <c r="E150" s="157">
        <f>IF(ISNA(MATCH($A150,'1k - Výsledková listina'!$C:$C,0)),"",INDEX('1k - Výsledková listina'!$B:$T,MATCH($A150,'1k - Výsledková listina'!$C:$C,0),6))</f>
        <v>8810</v>
      </c>
      <c r="F150" s="157">
        <f>IF(ISNA(MATCH($A150,'1k - Výsledková listina'!$C:$C,0)),"",INDEX('1k - Výsledková listina'!$B:$T,MATCH($A150,'1k - Výsledková listina'!$C:$C,0),7))</f>
        <v>7</v>
      </c>
      <c r="G150" s="157">
        <f>IF(OR(E150="",ISBLANK(E150)),"",INDEX(body!$A:$C,F150+1,2))</f>
        <v>22</v>
      </c>
      <c r="H150" s="157">
        <f>IF(ISNA(MATCH($A150,'1k - Výsledková listina'!$L:$L,0)),"",INDEX('1k - Výsledková listina'!$B:$T,MATCH($A150,'1k - Výsledková listina'!$L:$L,0),15))</f>
        <v>1030</v>
      </c>
      <c r="I150" s="157">
        <f>IF(ISNA(MATCH($A150,'1k - Výsledková listina'!$L:$L,0)),"",INDEX('1k - Výsledková listina'!$B:$T,MATCH($A150,'1k - Výsledková listina'!$L:$L,0),16))</f>
        <v>10.5</v>
      </c>
      <c r="J150" s="157">
        <f>IF(OR(H150="",ISBLANK(H150)),"",INDEX(body!$A:$C,I150+1,2))</f>
        <v>13</v>
      </c>
      <c r="K150" s="157" t="str">
        <f>IF(ISNA(MATCH($A150,'2k - Výsledková listina'!$C:$C,0)),"",INDEX('2k - Výsledková listina'!$B:$T,MATCH($A150,'2k - Výsledková listina'!$C:$C,0),6))</f>
        <v/>
      </c>
      <c r="L150" s="157" t="str">
        <f>IF(ISNA(MATCH($A150,'2k - Výsledková listina'!$C:$C,0)),"",INDEX('2k - Výsledková listina'!$B:$T,MATCH($A150,'2k - Výsledková listina'!$C:$C,0),7))</f>
        <v/>
      </c>
      <c r="M150" s="157" t="str">
        <f>IF(OR(K150="",ISBLANK(K150)),"",INDEX(body!$A:$C,L150+1,2))</f>
        <v/>
      </c>
      <c r="N150" s="157" t="str">
        <f>IF(ISNA(MATCH($A150,'2k - Výsledková listina'!$L:$L,0)),"",INDEX('2k - Výsledková listina'!$B:$T,MATCH($A150,'2k - Výsledková listina'!$L:$L,0),15))</f>
        <v/>
      </c>
      <c r="O150" s="157" t="str">
        <f>IF(ISNA(MATCH($A150,'2k - Výsledková listina'!$L:$L,0)),"",INDEX('2k - Výsledková listina'!$B:$T,MATCH($A150,'2k - Výsledková listina'!$L:$L,0),16))</f>
        <v/>
      </c>
      <c r="P150" s="157" t="str">
        <f>IF(OR(N150="",ISBLANK(N150)),"",INDEX(body!$A:$C,O150+1,2))</f>
        <v/>
      </c>
      <c r="Q150" s="157" t="str">
        <f>IF(ISNA(MATCH($A150,'3k - Výsledková listina'!$C:$C,0)),"",INDEX('3k - Výsledková listina'!$B:$T,MATCH($A150,'3k - Výsledková listina'!$C:$C,0),6))</f>
        <v/>
      </c>
      <c r="R150" s="157" t="str">
        <f>IF(ISNA(MATCH($A150,'3k - Výsledková listina'!$C:$C,0)),"",INDEX('3k - Výsledková listina'!$B:$T,MATCH($A150,'3k - Výsledková listina'!$C:$C,0),7))</f>
        <v/>
      </c>
      <c r="S150" s="157" t="str">
        <f>IF(OR(Q150="",ISBLANK(Q150)),"",INDEX(body!$A:$C,R150+1,2))</f>
        <v/>
      </c>
      <c r="T150" s="157" t="str">
        <f>IF(ISNA(MATCH($A150,'3k - Výsledková listina'!$L:$L,0)),"",INDEX('3k - Výsledková listina'!$B:$T,MATCH($A150,'3k - Výsledková listina'!$L:$L,0),15))</f>
        <v/>
      </c>
      <c r="U150" s="157" t="str">
        <f>IF(ISNA(MATCH($A150,'3k - Výsledková listina'!$L:$L,0)),"",INDEX('3k - Výsledková listina'!$B:$T,MATCH($A150,'3k - Výsledková listina'!$L:$L,0),16))</f>
        <v/>
      </c>
      <c r="V150" s="157" t="str">
        <f>IF(OR(T150="",ISBLANK(T150)),"",INDEX(body!$A:$C,U150+1,2))</f>
        <v/>
      </c>
      <c r="W150" s="157" t="str">
        <f ca="1">IF(ISNA(MATCH($A150,'4k - Výsledková listina'!$C:$C,0)),"",INDEX('4k - Výsledková listina'!$B:$T,MATCH($A150,'4k - Výsledková listina'!$C:$C,0),6))</f>
        <v/>
      </c>
      <c r="X150" s="157" t="str">
        <f ca="1">IF(ISNA(MATCH($A150,'4k - Výsledková listina'!$C:$C,0)),"",INDEX('4k - Výsledková listina'!$B:$T,MATCH($A150,'4k - Výsledková listina'!$C:$C,0),7))</f>
        <v/>
      </c>
      <c r="Y150" s="157" t="str">
        <f ca="1">IF(OR(W150="",ISBLANK(W150)),"",INDEX(body!$A:$C,X150+1,2))</f>
        <v/>
      </c>
      <c r="Z150" s="157" t="str">
        <f ca="1">IF(ISNA(MATCH($A150,'4k - Výsledková listina'!$L:$L,0)),"",INDEX('4k - Výsledková listina'!$B:$T,MATCH($A150,'4k - Výsledková listina'!$L:$L,0),15))</f>
        <v/>
      </c>
      <c r="AA150" s="157" t="str">
        <f ca="1">IF(ISNA(MATCH($A150,'4k - Výsledková listina'!$L:$L,0)),"",INDEX('4k - Výsledková listina'!$B:$T,MATCH($A150,'4k - Výsledková listina'!$L:$L,0),16))</f>
        <v/>
      </c>
      <c r="AB150" s="157" t="str">
        <f ca="1">IF(OR(Z150="",ISBLANK(Z150)),"",INDEX(body!$A:$C,AA150+1,2))</f>
        <v/>
      </c>
      <c r="AC150" s="157">
        <f t="shared" ca="1" si="24"/>
        <v>9840</v>
      </c>
      <c r="AD150" s="157">
        <f t="shared" ca="1" si="25"/>
        <v>17.5</v>
      </c>
      <c r="AE150" s="157">
        <f t="shared" ca="1" si="26"/>
        <v>35</v>
      </c>
      <c r="AF150" s="157">
        <f t="shared" ca="1" si="27"/>
        <v>2</v>
      </c>
      <c r="AG150" s="159">
        <f t="shared" si="28"/>
        <v>147</v>
      </c>
      <c r="AH150" s="152">
        <f t="shared" si="29"/>
        <v>1</v>
      </c>
    </row>
    <row r="151" spans="1:34" ht="25.5" customHeight="1" x14ac:dyDescent="0.2">
      <c r="A151" s="161">
        <f>IF(Soupisky!H150&lt;&gt;"", Soupisky!H150, "")</f>
        <v>103</v>
      </c>
      <c r="B151" s="162" t="str">
        <f>IF(Soupisky!I150&lt;&gt;"", Soupisky!I150, "")</f>
        <v>Koten Petr</v>
      </c>
      <c r="C151" s="155" t="str">
        <f>IF(Soupisky!J150&lt;&gt;"", Soupisky!J150, "")</f>
        <v>M</v>
      </c>
      <c r="D151" s="163" t="str">
        <f>IF(AND(A151&lt;&gt;"", Soupisky!E150 &lt;&gt; ""), Soupisky!E150, "")</f>
        <v>MO MRS Třebíč - SENSAS</v>
      </c>
      <c r="E151" s="157" t="str">
        <f>IF(ISNA(MATCH($A151,'1k - Výsledková listina'!$C:$C,0)),"",INDEX('1k - Výsledková listina'!$B:$T,MATCH($A151,'1k - Výsledková listina'!$C:$C,0),6))</f>
        <v/>
      </c>
      <c r="F151" s="157" t="str">
        <f>IF(ISNA(MATCH($A151,'1k - Výsledková listina'!$C:$C,0)),"",INDEX('1k - Výsledková listina'!$B:$T,MATCH($A151,'1k - Výsledková listina'!$C:$C,0),7))</f>
        <v/>
      </c>
      <c r="G151" s="157" t="str">
        <f>IF(OR(E151="",ISBLANK(E151)),"",INDEX(body!$A:$C,F151+1,2))</f>
        <v/>
      </c>
      <c r="H151" s="157" t="str">
        <f>IF(ISNA(MATCH($A151,'1k - Výsledková listina'!$L:$L,0)),"",INDEX('1k - Výsledková listina'!$B:$T,MATCH($A151,'1k - Výsledková listina'!$L:$L,0),15))</f>
        <v/>
      </c>
      <c r="I151" s="157" t="str">
        <f>IF(ISNA(MATCH($A151,'1k - Výsledková listina'!$L:$L,0)),"",INDEX('1k - Výsledková listina'!$B:$T,MATCH($A151,'1k - Výsledková listina'!$L:$L,0),16))</f>
        <v/>
      </c>
      <c r="J151" s="157" t="str">
        <f>IF(OR(H151="",ISBLANK(H151)),"",INDEX(body!$A:$C,I151+1,2))</f>
        <v/>
      </c>
      <c r="K151" s="157" t="str">
        <f>IF(ISNA(MATCH($A151,'2k - Výsledková listina'!$C:$C,0)),"",INDEX('2k - Výsledková listina'!$B:$T,MATCH($A151,'2k - Výsledková listina'!$C:$C,0),6))</f>
        <v/>
      </c>
      <c r="L151" s="157" t="str">
        <f>IF(ISNA(MATCH($A151,'2k - Výsledková listina'!$C:$C,0)),"",INDEX('2k - Výsledková listina'!$B:$T,MATCH($A151,'2k - Výsledková listina'!$C:$C,0),7))</f>
        <v/>
      </c>
      <c r="M151" s="157" t="str">
        <f>IF(OR(K151="",ISBLANK(K151)),"",INDEX(body!$A:$C,L151+1,2))</f>
        <v/>
      </c>
      <c r="N151" s="157" t="str">
        <f>IF(ISNA(MATCH($A151,'2k - Výsledková listina'!$L:$L,0)),"",INDEX('2k - Výsledková listina'!$B:$T,MATCH($A151,'2k - Výsledková listina'!$L:$L,0),15))</f>
        <v/>
      </c>
      <c r="O151" s="157" t="str">
        <f>IF(ISNA(MATCH($A151,'2k - Výsledková listina'!$L:$L,0)),"",INDEX('2k - Výsledková listina'!$B:$T,MATCH($A151,'2k - Výsledková listina'!$L:$L,0),16))</f>
        <v/>
      </c>
      <c r="P151" s="157" t="str">
        <f>IF(OR(N151="",ISBLANK(N151)),"",INDEX(body!$A:$C,O151+1,2))</f>
        <v/>
      </c>
      <c r="Q151" s="157" t="str">
        <f>IF(ISNA(MATCH($A151,'3k - Výsledková listina'!$C:$C,0)),"",INDEX('3k - Výsledková listina'!$B:$T,MATCH($A151,'3k - Výsledková listina'!$C:$C,0),6))</f>
        <v/>
      </c>
      <c r="R151" s="157" t="str">
        <f>IF(ISNA(MATCH($A151,'3k - Výsledková listina'!$C:$C,0)),"",INDEX('3k - Výsledková listina'!$B:$T,MATCH($A151,'3k - Výsledková listina'!$C:$C,0),7))</f>
        <v/>
      </c>
      <c r="S151" s="157" t="str">
        <f>IF(OR(Q151="",ISBLANK(Q151)),"",INDEX(body!$A:$C,R151+1,2))</f>
        <v/>
      </c>
      <c r="T151" s="157" t="str">
        <f>IF(ISNA(MATCH($A151,'3k - Výsledková listina'!$L:$L,0)),"",INDEX('3k - Výsledková listina'!$B:$T,MATCH($A151,'3k - Výsledková listina'!$L:$L,0),15))</f>
        <v/>
      </c>
      <c r="U151" s="157" t="str">
        <f>IF(ISNA(MATCH($A151,'3k - Výsledková listina'!$L:$L,0)),"",INDEX('3k - Výsledková listina'!$B:$T,MATCH($A151,'3k - Výsledková listina'!$L:$L,0),16))</f>
        <v/>
      </c>
      <c r="V151" s="157" t="str">
        <f>IF(OR(T151="",ISBLANK(T151)),"",INDEX(body!$A:$C,U151+1,2))</f>
        <v/>
      </c>
      <c r="W151" s="157" t="str">
        <f ca="1">IF(ISNA(MATCH($A151,'4k - Výsledková listina'!$C:$C,0)),"",INDEX('4k - Výsledková listina'!$B:$T,MATCH($A151,'4k - Výsledková listina'!$C:$C,0),6))</f>
        <v/>
      </c>
      <c r="X151" s="157" t="str">
        <f ca="1">IF(ISNA(MATCH($A151,'4k - Výsledková listina'!$C:$C,0)),"",INDEX('4k - Výsledková listina'!$B:$T,MATCH($A151,'4k - Výsledková listina'!$C:$C,0),7))</f>
        <v/>
      </c>
      <c r="Y151" s="157" t="str">
        <f ca="1">IF(OR(W151="",ISBLANK(W151)),"",INDEX(body!$A:$C,X151+1,2))</f>
        <v/>
      </c>
      <c r="Z151" s="157" t="str">
        <f ca="1">IF(ISNA(MATCH($A151,'4k - Výsledková listina'!$L:$L,0)),"",INDEX('4k - Výsledková listina'!$B:$T,MATCH($A151,'4k - Výsledková listina'!$L:$L,0),15))</f>
        <v/>
      </c>
      <c r="AA151" s="157" t="str">
        <f ca="1">IF(ISNA(MATCH($A151,'4k - Výsledková listina'!$L:$L,0)),"",INDEX('4k - Výsledková listina'!$B:$T,MATCH($A151,'4k - Výsledková listina'!$L:$L,0),16))</f>
        <v/>
      </c>
      <c r="AB151" s="157" t="str">
        <f ca="1">IF(OR(Z151="",ISBLANK(Z151)),"",INDEX(body!$A:$C,AA151+1,2))</f>
        <v/>
      </c>
      <c r="AC151" s="157">
        <f t="shared" ca="1" si="24"/>
        <v>0</v>
      </c>
      <c r="AD151" s="157">
        <f t="shared" ca="1" si="25"/>
        <v>0</v>
      </c>
      <c r="AE151" s="157">
        <f t="shared" ca="1" si="26"/>
        <v>0</v>
      </c>
      <c r="AF151" s="157">
        <f t="shared" ca="1" si="27"/>
        <v>0</v>
      </c>
      <c r="AG151" s="159">
        <f t="shared" si="28"/>
        <v>148</v>
      </c>
      <c r="AH151" s="152">
        <f t="shared" si="29"/>
        <v>1</v>
      </c>
    </row>
    <row r="152" spans="1:34" ht="25.5" customHeight="1" x14ac:dyDescent="0.2">
      <c r="A152" s="161">
        <f>IF(Soupisky!H151&lt;&gt;"", Soupisky!H151, "")</f>
        <v>3879</v>
      </c>
      <c r="B152" s="162" t="str">
        <f>IF(Soupisky!I151&lt;&gt;"", Soupisky!I151, "")</f>
        <v>Bartes Petr</v>
      </c>
      <c r="C152" s="155" t="str">
        <f>IF(Soupisky!J151&lt;&gt;"", Soupisky!J151, "")</f>
        <v>M</v>
      </c>
      <c r="D152" s="163" t="str">
        <f>IF(AND(A152&lt;&gt;"", Soupisky!E151 &lt;&gt; ""), Soupisky!E151, "")</f>
        <v>MO MRS Třebíč - SENSAS</v>
      </c>
      <c r="E152" s="157" t="str">
        <f>IF(ISNA(MATCH($A152,'1k - Výsledková listina'!$C:$C,0)),"",INDEX('1k - Výsledková listina'!$B:$T,MATCH($A152,'1k - Výsledková listina'!$C:$C,0),6))</f>
        <v/>
      </c>
      <c r="F152" s="157" t="str">
        <f>IF(ISNA(MATCH($A152,'1k - Výsledková listina'!$C:$C,0)),"",INDEX('1k - Výsledková listina'!$B:$T,MATCH($A152,'1k - Výsledková listina'!$C:$C,0),7))</f>
        <v/>
      </c>
      <c r="G152" s="157" t="str">
        <f>IF(OR(E152="",ISBLANK(E152)),"",INDEX(body!$A:$C,F152+1,2))</f>
        <v/>
      </c>
      <c r="H152" s="157" t="str">
        <f>IF(ISNA(MATCH($A152,'1k - Výsledková listina'!$L:$L,0)),"",INDEX('1k - Výsledková listina'!$B:$T,MATCH($A152,'1k - Výsledková listina'!$L:$L,0),15))</f>
        <v/>
      </c>
      <c r="I152" s="157" t="str">
        <f>IF(ISNA(MATCH($A152,'1k - Výsledková listina'!$L:$L,0)),"",INDEX('1k - Výsledková listina'!$B:$T,MATCH($A152,'1k - Výsledková listina'!$L:$L,0),16))</f>
        <v/>
      </c>
      <c r="J152" s="157" t="str">
        <f>IF(OR(H152="",ISBLANK(H152)),"",INDEX(body!$A:$C,I152+1,2))</f>
        <v/>
      </c>
      <c r="K152" s="157" t="str">
        <f>IF(ISNA(MATCH($A152,'2k - Výsledková listina'!$C:$C,0)),"",INDEX('2k - Výsledková listina'!$B:$T,MATCH($A152,'2k - Výsledková listina'!$C:$C,0),6))</f>
        <v/>
      </c>
      <c r="L152" s="157" t="str">
        <f>IF(ISNA(MATCH($A152,'2k - Výsledková listina'!$C:$C,0)),"",INDEX('2k - Výsledková listina'!$B:$T,MATCH($A152,'2k - Výsledková listina'!$C:$C,0),7))</f>
        <v/>
      </c>
      <c r="M152" s="157" t="str">
        <f>IF(OR(K152="",ISBLANK(K152)),"",INDEX(body!$A:$C,L152+1,2))</f>
        <v/>
      </c>
      <c r="N152" s="157" t="str">
        <f>IF(ISNA(MATCH($A152,'2k - Výsledková listina'!$L:$L,0)),"",INDEX('2k - Výsledková listina'!$B:$T,MATCH($A152,'2k - Výsledková listina'!$L:$L,0),15))</f>
        <v/>
      </c>
      <c r="O152" s="157" t="str">
        <f>IF(ISNA(MATCH($A152,'2k - Výsledková listina'!$L:$L,0)),"",INDEX('2k - Výsledková listina'!$B:$T,MATCH($A152,'2k - Výsledková listina'!$L:$L,0),16))</f>
        <v/>
      </c>
      <c r="P152" s="157" t="str">
        <f>IF(OR(N152="",ISBLANK(N152)),"",INDEX(body!$A:$C,O152+1,2))</f>
        <v/>
      </c>
      <c r="Q152" s="157" t="str">
        <f>IF(ISNA(MATCH($A152,'3k - Výsledková listina'!$C:$C,0)),"",INDEX('3k - Výsledková listina'!$B:$T,MATCH($A152,'3k - Výsledková listina'!$C:$C,0),6))</f>
        <v/>
      </c>
      <c r="R152" s="157" t="str">
        <f>IF(ISNA(MATCH($A152,'3k - Výsledková listina'!$C:$C,0)),"",INDEX('3k - Výsledková listina'!$B:$T,MATCH($A152,'3k - Výsledková listina'!$C:$C,0),7))</f>
        <v/>
      </c>
      <c r="S152" s="157" t="str">
        <f>IF(OR(Q152="",ISBLANK(Q152)),"",INDEX(body!$A:$C,R152+1,2))</f>
        <v/>
      </c>
      <c r="T152" s="157" t="str">
        <f>IF(ISNA(MATCH($A152,'3k - Výsledková listina'!$L:$L,0)),"",INDEX('3k - Výsledková listina'!$B:$T,MATCH($A152,'3k - Výsledková listina'!$L:$L,0),15))</f>
        <v/>
      </c>
      <c r="U152" s="157" t="str">
        <f>IF(ISNA(MATCH($A152,'3k - Výsledková listina'!$L:$L,0)),"",INDEX('3k - Výsledková listina'!$B:$T,MATCH($A152,'3k - Výsledková listina'!$L:$L,0),16))</f>
        <v/>
      </c>
      <c r="V152" s="157" t="str">
        <f>IF(OR(T152="",ISBLANK(T152)),"",INDEX(body!$A:$C,U152+1,2))</f>
        <v/>
      </c>
      <c r="W152" s="157" t="str">
        <f ca="1">IF(ISNA(MATCH($A152,'4k - Výsledková listina'!$C:$C,0)),"",INDEX('4k - Výsledková listina'!$B:$T,MATCH($A152,'4k - Výsledková listina'!$C:$C,0),6))</f>
        <v/>
      </c>
      <c r="X152" s="157" t="str">
        <f ca="1">IF(ISNA(MATCH($A152,'4k - Výsledková listina'!$C:$C,0)),"",INDEX('4k - Výsledková listina'!$B:$T,MATCH($A152,'4k - Výsledková listina'!$C:$C,0),7))</f>
        <v/>
      </c>
      <c r="Y152" s="157" t="str">
        <f ca="1">IF(OR(W152="",ISBLANK(W152)),"",INDEX(body!$A:$C,X152+1,2))</f>
        <v/>
      </c>
      <c r="Z152" s="157" t="str">
        <f ca="1">IF(ISNA(MATCH($A152,'4k - Výsledková listina'!$L:$L,0)),"",INDEX('4k - Výsledková listina'!$B:$T,MATCH($A152,'4k - Výsledková listina'!$L:$L,0),15))</f>
        <v/>
      </c>
      <c r="AA152" s="157" t="str">
        <f ca="1">IF(ISNA(MATCH($A152,'4k - Výsledková listina'!$L:$L,0)),"",INDEX('4k - Výsledková listina'!$B:$T,MATCH($A152,'4k - Výsledková listina'!$L:$L,0),16))</f>
        <v/>
      </c>
      <c r="AB152" s="157" t="str">
        <f ca="1">IF(OR(Z152="",ISBLANK(Z152)),"",INDEX(body!$A:$C,AA152+1,2))</f>
        <v/>
      </c>
      <c r="AC152" s="157">
        <f t="shared" ca="1" si="24"/>
        <v>0</v>
      </c>
      <c r="AD152" s="157">
        <f t="shared" ca="1" si="25"/>
        <v>0</v>
      </c>
      <c r="AE152" s="157">
        <f t="shared" ca="1" si="26"/>
        <v>0</v>
      </c>
      <c r="AF152" s="157">
        <f t="shared" ca="1" si="27"/>
        <v>0</v>
      </c>
      <c r="AG152" s="159">
        <f t="shared" si="28"/>
        <v>149</v>
      </c>
      <c r="AH152" s="152">
        <f t="shared" si="29"/>
        <v>1</v>
      </c>
    </row>
    <row r="153" spans="1:34" ht="25.5" customHeight="1" x14ac:dyDescent="0.2">
      <c r="A153" s="161" t="str">
        <f>IF(Soupisky!H152&lt;&gt;"", Soupisky!H152, "")</f>
        <v/>
      </c>
      <c r="B153" s="162" t="str">
        <f>IF(Soupisky!I152&lt;&gt;"", Soupisky!I152, "")</f>
        <v/>
      </c>
      <c r="C153" s="155" t="str">
        <f>IF(Soupisky!J152&lt;&gt;"", Soupisky!J152, "")</f>
        <v/>
      </c>
      <c r="D153" s="163" t="str">
        <f>IF(AND(A153&lt;&gt;"", Soupisky!E152 &lt;&gt; ""), Soupisky!E152, "")</f>
        <v/>
      </c>
      <c r="E153" s="157" t="str">
        <f>IF(ISNA(MATCH($A153,'1k - Výsledková listina'!$C:$C,0)),"",INDEX('1k - Výsledková listina'!$B:$T,MATCH($A153,'1k - Výsledková listina'!$C:$C,0),6))</f>
        <v/>
      </c>
      <c r="F153" s="157" t="str">
        <f>IF(ISNA(MATCH($A153,'1k - Výsledková listina'!$C:$C,0)),"",INDEX('1k - Výsledková listina'!$B:$T,MATCH($A153,'1k - Výsledková listina'!$C:$C,0),7))</f>
        <v/>
      </c>
      <c r="G153" s="157" t="str">
        <f>IF(OR(E153="",ISBLANK(E153)),"",INDEX(body!$A:$C,F153+1,2))</f>
        <v/>
      </c>
      <c r="H153" s="157" t="str">
        <f>IF(ISNA(MATCH($A153,'1k - Výsledková listina'!$L:$L,0)),"",INDEX('1k - Výsledková listina'!$B:$T,MATCH($A153,'1k - Výsledková listina'!$L:$L,0),15))</f>
        <v/>
      </c>
      <c r="I153" s="157" t="str">
        <f>IF(ISNA(MATCH($A153,'1k - Výsledková listina'!$L:$L,0)),"",INDEX('1k - Výsledková listina'!$B:$T,MATCH($A153,'1k - Výsledková listina'!$L:$L,0),16))</f>
        <v/>
      </c>
      <c r="J153" s="157" t="str">
        <f>IF(OR(H153="",ISBLANK(H153)),"",INDEX(body!$A:$C,I153+1,2))</f>
        <v/>
      </c>
      <c r="K153" s="157" t="str">
        <f>IF(ISNA(MATCH($A153,'2k - Výsledková listina'!$C:$C,0)),"",INDEX('2k - Výsledková listina'!$B:$T,MATCH($A153,'2k - Výsledková listina'!$C:$C,0),6))</f>
        <v/>
      </c>
      <c r="L153" s="157" t="str">
        <f>IF(ISNA(MATCH($A153,'2k - Výsledková listina'!$C:$C,0)),"",INDEX('2k - Výsledková listina'!$B:$T,MATCH($A153,'2k - Výsledková listina'!$C:$C,0),7))</f>
        <v/>
      </c>
      <c r="M153" s="157" t="str">
        <f>IF(OR(K153="",ISBLANK(K153)),"",INDEX(body!$A:$C,L153+1,2))</f>
        <v/>
      </c>
      <c r="N153" s="157" t="str">
        <f>IF(ISNA(MATCH($A153,'2k - Výsledková listina'!$L:$L,0)),"",INDEX('2k - Výsledková listina'!$B:$T,MATCH($A153,'2k - Výsledková listina'!$L:$L,0),15))</f>
        <v/>
      </c>
      <c r="O153" s="157" t="str">
        <f>IF(ISNA(MATCH($A153,'2k - Výsledková listina'!$L:$L,0)),"",INDEX('2k - Výsledková listina'!$B:$T,MATCH($A153,'2k - Výsledková listina'!$L:$L,0),16))</f>
        <v/>
      </c>
      <c r="P153" s="157" t="str">
        <f>IF(OR(N153="",ISBLANK(N153)),"",INDEX(body!$A:$C,O153+1,2))</f>
        <v/>
      </c>
      <c r="Q153" s="157" t="str">
        <f>IF(ISNA(MATCH($A153,'3k - Výsledková listina'!$C:$C,0)),"",INDEX('3k - Výsledková listina'!$B:$T,MATCH($A153,'3k - Výsledková listina'!$C:$C,0),6))</f>
        <v/>
      </c>
      <c r="R153" s="157" t="str">
        <f>IF(ISNA(MATCH($A153,'3k - Výsledková listina'!$C:$C,0)),"",INDEX('3k - Výsledková listina'!$B:$T,MATCH($A153,'3k - Výsledková listina'!$C:$C,0),7))</f>
        <v/>
      </c>
      <c r="S153" s="157" t="str">
        <f>IF(OR(Q153="",ISBLANK(Q153)),"",INDEX(body!$A:$C,R153+1,2))</f>
        <v/>
      </c>
      <c r="T153" s="157" t="str">
        <f>IF(ISNA(MATCH($A153,'3k - Výsledková listina'!$L:$L,0)),"",INDEX('3k - Výsledková listina'!$B:$T,MATCH($A153,'3k - Výsledková listina'!$L:$L,0),15))</f>
        <v/>
      </c>
      <c r="U153" s="157" t="str">
        <f>IF(ISNA(MATCH($A153,'3k - Výsledková listina'!$L:$L,0)),"",INDEX('3k - Výsledková listina'!$B:$T,MATCH($A153,'3k - Výsledková listina'!$L:$L,0),16))</f>
        <v/>
      </c>
      <c r="V153" s="157" t="str">
        <f>IF(OR(T153="",ISBLANK(T153)),"",INDEX(body!$A:$C,U153+1,2))</f>
        <v/>
      </c>
      <c r="W153" s="157" t="str">
        <f ca="1">IF(ISNA(MATCH($A153,'4k - Výsledková listina'!$C:$C,0)),"",INDEX('4k - Výsledková listina'!$B:$T,MATCH($A153,'4k - Výsledková listina'!$C:$C,0),6))</f>
        <v/>
      </c>
      <c r="X153" s="157" t="str">
        <f ca="1">IF(ISNA(MATCH($A153,'4k - Výsledková listina'!$C:$C,0)),"",INDEX('4k - Výsledková listina'!$B:$T,MATCH($A153,'4k - Výsledková listina'!$C:$C,0),7))</f>
        <v/>
      </c>
      <c r="Y153" s="157" t="str">
        <f ca="1">IF(OR(W153="",ISBLANK(W153)),"",INDEX(body!$A:$C,X153+1,2))</f>
        <v/>
      </c>
      <c r="Z153" s="157" t="str">
        <f ca="1">IF(ISNA(MATCH($A153,'4k - Výsledková listina'!$L:$L,0)),"",INDEX('4k - Výsledková listina'!$B:$T,MATCH($A153,'4k - Výsledková listina'!$L:$L,0),15))</f>
        <v/>
      </c>
      <c r="AA153" s="157" t="str">
        <f ca="1">IF(ISNA(MATCH($A153,'4k - Výsledková listina'!$L:$L,0)),"",INDEX('4k - Výsledková listina'!$B:$T,MATCH($A153,'4k - Výsledková listina'!$L:$L,0),16))</f>
        <v/>
      </c>
      <c r="AB153" s="157" t="str">
        <f ca="1">IF(OR(Z153="",ISBLANK(Z153)),"",INDEX(body!$A:$C,AA153+1,2))</f>
        <v/>
      </c>
      <c r="AC153" s="157">
        <f t="shared" ca="1" si="24"/>
        <v>0</v>
      </c>
      <c r="AD153" s="157">
        <f t="shared" ca="1" si="25"/>
        <v>0</v>
      </c>
      <c r="AE153" s="157">
        <f t="shared" ca="1" si="26"/>
        <v>0</v>
      </c>
      <c r="AF153" s="157">
        <f t="shared" ca="1" si="27"/>
        <v>0</v>
      </c>
      <c r="AG153" s="159">
        <f t="shared" si="28"/>
        <v>150</v>
      </c>
      <c r="AH153" s="152">
        <f t="shared" si="29"/>
        <v>0</v>
      </c>
    </row>
    <row r="154" spans="1:34" ht="25.5" customHeight="1" x14ac:dyDescent="0.2">
      <c r="A154" s="161" t="str">
        <f>IF(Soupisky!H153&lt;&gt;"", Soupisky!H153, "")</f>
        <v/>
      </c>
      <c r="B154" s="162" t="str">
        <f>IF(Soupisky!I153&lt;&gt;"", Soupisky!I153, "")</f>
        <v/>
      </c>
      <c r="C154" s="155" t="str">
        <f>IF(Soupisky!J153&lt;&gt;"", Soupisky!J153, "")</f>
        <v/>
      </c>
      <c r="D154" s="163" t="str">
        <f>IF(AND(A154&lt;&gt;"", Soupisky!E153 &lt;&gt; ""), Soupisky!E153, "")</f>
        <v/>
      </c>
      <c r="E154" s="157" t="str">
        <f>IF(ISNA(MATCH($A154,'1k - Výsledková listina'!$C:$C,0)),"",INDEX('1k - Výsledková listina'!$B:$T,MATCH($A154,'1k - Výsledková listina'!$C:$C,0),6))</f>
        <v/>
      </c>
      <c r="F154" s="157" t="str">
        <f>IF(ISNA(MATCH($A154,'1k - Výsledková listina'!$C:$C,0)),"",INDEX('1k - Výsledková listina'!$B:$T,MATCH($A154,'1k - Výsledková listina'!$C:$C,0),7))</f>
        <v/>
      </c>
      <c r="G154" s="157" t="str">
        <f>IF(OR(E154="",ISBLANK(E154)),"",INDEX(body!$A:$C,F154+1,2))</f>
        <v/>
      </c>
      <c r="H154" s="157" t="str">
        <f>IF(ISNA(MATCH($A154,'1k - Výsledková listina'!$L:$L,0)),"",INDEX('1k - Výsledková listina'!$B:$T,MATCH($A154,'1k - Výsledková listina'!$L:$L,0),15))</f>
        <v/>
      </c>
      <c r="I154" s="157" t="str">
        <f>IF(ISNA(MATCH($A154,'1k - Výsledková listina'!$L:$L,0)),"",INDEX('1k - Výsledková listina'!$B:$T,MATCH($A154,'1k - Výsledková listina'!$L:$L,0),16))</f>
        <v/>
      </c>
      <c r="J154" s="157" t="str">
        <f>IF(OR(H154="",ISBLANK(H154)),"",INDEX(body!$A:$C,I154+1,2))</f>
        <v/>
      </c>
      <c r="K154" s="157" t="str">
        <f>IF(ISNA(MATCH($A154,'2k - Výsledková listina'!$C:$C,0)),"",INDEX('2k - Výsledková listina'!$B:$T,MATCH($A154,'2k - Výsledková listina'!$C:$C,0),6))</f>
        <v/>
      </c>
      <c r="L154" s="157" t="str">
        <f>IF(ISNA(MATCH($A154,'2k - Výsledková listina'!$C:$C,0)),"",INDEX('2k - Výsledková listina'!$B:$T,MATCH($A154,'2k - Výsledková listina'!$C:$C,0),7))</f>
        <v/>
      </c>
      <c r="M154" s="157" t="str">
        <f>IF(OR(K154="",ISBLANK(K154)),"",INDEX(body!$A:$C,L154+1,2))</f>
        <v/>
      </c>
      <c r="N154" s="157" t="str">
        <f>IF(ISNA(MATCH($A154,'2k - Výsledková listina'!$L:$L,0)),"",INDEX('2k - Výsledková listina'!$B:$T,MATCH($A154,'2k - Výsledková listina'!$L:$L,0),15))</f>
        <v/>
      </c>
      <c r="O154" s="157" t="str">
        <f>IF(ISNA(MATCH($A154,'2k - Výsledková listina'!$L:$L,0)),"",INDEX('2k - Výsledková listina'!$B:$T,MATCH($A154,'2k - Výsledková listina'!$L:$L,0),16))</f>
        <v/>
      </c>
      <c r="P154" s="157" t="str">
        <f>IF(OR(N154="",ISBLANK(N154)),"",INDEX(body!$A:$C,O154+1,2))</f>
        <v/>
      </c>
      <c r="Q154" s="157" t="str">
        <f>IF(ISNA(MATCH($A154,'3k - Výsledková listina'!$C:$C,0)),"",INDEX('3k - Výsledková listina'!$B:$T,MATCH($A154,'3k - Výsledková listina'!$C:$C,0),6))</f>
        <v/>
      </c>
      <c r="R154" s="157" t="str">
        <f>IF(ISNA(MATCH($A154,'3k - Výsledková listina'!$C:$C,0)),"",INDEX('3k - Výsledková listina'!$B:$T,MATCH($A154,'3k - Výsledková listina'!$C:$C,0),7))</f>
        <v/>
      </c>
      <c r="S154" s="157" t="str">
        <f>IF(OR(Q154="",ISBLANK(Q154)),"",INDEX(body!$A:$C,R154+1,2))</f>
        <v/>
      </c>
      <c r="T154" s="157" t="str">
        <f>IF(ISNA(MATCH($A154,'3k - Výsledková listina'!$L:$L,0)),"",INDEX('3k - Výsledková listina'!$B:$T,MATCH($A154,'3k - Výsledková listina'!$L:$L,0),15))</f>
        <v/>
      </c>
      <c r="U154" s="157" t="str">
        <f>IF(ISNA(MATCH($A154,'3k - Výsledková listina'!$L:$L,0)),"",INDEX('3k - Výsledková listina'!$B:$T,MATCH($A154,'3k - Výsledková listina'!$L:$L,0),16))</f>
        <v/>
      </c>
      <c r="V154" s="157" t="str">
        <f>IF(OR(T154="",ISBLANK(T154)),"",INDEX(body!$A:$C,U154+1,2))</f>
        <v/>
      </c>
      <c r="W154" s="157" t="str">
        <f ca="1">IF(ISNA(MATCH($A154,'4k - Výsledková listina'!$C:$C,0)),"",INDEX('4k - Výsledková listina'!$B:$T,MATCH($A154,'4k - Výsledková listina'!$C:$C,0),6))</f>
        <v/>
      </c>
      <c r="X154" s="157" t="str">
        <f ca="1">IF(ISNA(MATCH($A154,'4k - Výsledková listina'!$C:$C,0)),"",INDEX('4k - Výsledková listina'!$B:$T,MATCH($A154,'4k - Výsledková listina'!$C:$C,0),7))</f>
        <v/>
      </c>
      <c r="Y154" s="157" t="str">
        <f ca="1">IF(OR(W154="",ISBLANK(W154)),"",INDEX(body!$A:$C,X154+1,2))</f>
        <v/>
      </c>
      <c r="Z154" s="157" t="str">
        <f ca="1">IF(ISNA(MATCH($A154,'4k - Výsledková listina'!$L:$L,0)),"",INDEX('4k - Výsledková listina'!$B:$T,MATCH($A154,'4k - Výsledková listina'!$L:$L,0),15))</f>
        <v/>
      </c>
      <c r="AA154" s="157" t="str">
        <f ca="1">IF(ISNA(MATCH($A154,'4k - Výsledková listina'!$L:$L,0)),"",INDEX('4k - Výsledková listina'!$B:$T,MATCH($A154,'4k - Výsledková listina'!$L:$L,0),16))</f>
        <v/>
      </c>
      <c r="AB154" s="157" t="str">
        <f ca="1">IF(OR(Z154="",ISBLANK(Z154)),"",INDEX(body!$A:$C,AA154+1,2))</f>
        <v/>
      </c>
      <c r="AC154" s="157">
        <f t="shared" ca="1" si="24"/>
        <v>0</v>
      </c>
      <c r="AD154" s="157">
        <f t="shared" ca="1" si="25"/>
        <v>0</v>
      </c>
      <c r="AE154" s="157">
        <f t="shared" ca="1" si="26"/>
        <v>0</v>
      </c>
      <c r="AF154" s="157">
        <f t="shared" ca="1" si="27"/>
        <v>0</v>
      </c>
      <c r="AG154" s="159">
        <f t="shared" si="28"/>
        <v>151</v>
      </c>
      <c r="AH154" s="152">
        <f t="shared" si="29"/>
        <v>0</v>
      </c>
    </row>
    <row r="155" spans="1:34" ht="25.5" customHeight="1" x14ac:dyDescent="0.2">
      <c r="A155" s="161" t="str">
        <f>IF(Soupisky!H154&lt;&gt;"", Soupisky!H154, "")</f>
        <v/>
      </c>
      <c r="B155" s="162" t="str">
        <f>IF(Soupisky!I154&lt;&gt;"", Soupisky!I154, "")</f>
        <v/>
      </c>
      <c r="C155" s="155" t="str">
        <f>IF(Soupisky!J154&lt;&gt;"", Soupisky!J154, "")</f>
        <v/>
      </c>
      <c r="D155" s="163" t="str">
        <f>IF(AND(A155&lt;&gt;"", Soupisky!E154 &lt;&gt; ""), Soupisky!E154, "")</f>
        <v/>
      </c>
      <c r="E155" s="157" t="str">
        <f>IF(ISNA(MATCH($A155,'1k - Výsledková listina'!$C:$C,0)),"",INDEX('1k - Výsledková listina'!$B:$T,MATCH($A155,'1k - Výsledková listina'!$C:$C,0),6))</f>
        <v/>
      </c>
      <c r="F155" s="157" t="str">
        <f>IF(ISNA(MATCH($A155,'1k - Výsledková listina'!$C:$C,0)),"",INDEX('1k - Výsledková listina'!$B:$T,MATCH($A155,'1k - Výsledková listina'!$C:$C,0),7))</f>
        <v/>
      </c>
      <c r="G155" s="157" t="str">
        <f>IF(OR(E155="",ISBLANK(E155)),"",INDEX(body!$A:$C,F155+1,2))</f>
        <v/>
      </c>
      <c r="H155" s="157" t="str">
        <f>IF(ISNA(MATCH($A155,'1k - Výsledková listina'!$L:$L,0)),"",INDEX('1k - Výsledková listina'!$B:$T,MATCH($A155,'1k - Výsledková listina'!$L:$L,0),15))</f>
        <v/>
      </c>
      <c r="I155" s="157" t="str">
        <f>IF(ISNA(MATCH($A155,'1k - Výsledková listina'!$L:$L,0)),"",INDEX('1k - Výsledková listina'!$B:$T,MATCH($A155,'1k - Výsledková listina'!$L:$L,0),16))</f>
        <v/>
      </c>
      <c r="J155" s="157" t="str">
        <f>IF(OR(H155="",ISBLANK(H155)),"",INDEX(body!$A:$C,I155+1,2))</f>
        <v/>
      </c>
      <c r="K155" s="157" t="str">
        <f>IF(ISNA(MATCH($A155,'2k - Výsledková listina'!$C:$C,0)),"",INDEX('2k - Výsledková listina'!$B:$T,MATCH($A155,'2k - Výsledková listina'!$C:$C,0),6))</f>
        <v/>
      </c>
      <c r="L155" s="157" t="str">
        <f>IF(ISNA(MATCH($A155,'2k - Výsledková listina'!$C:$C,0)),"",INDEX('2k - Výsledková listina'!$B:$T,MATCH($A155,'2k - Výsledková listina'!$C:$C,0),7))</f>
        <v/>
      </c>
      <c r="M155" s="157" t="str">
        <f>IF(OR(K155="",ISBLANK(K155)),"",INDEX(body!$A:$C,L155+1,2))</f>
        <v/>
      </c>
      <c r="N155" s="157" t="str">
        <f>IF(ISNA(MATCH($A155,'2k - Výsledková listina'!$L:$L,0)),"",INDEX('2k - Výsledková listina'!$B:$T,MATCH($A155,'2k - Výsledková listina'!$L:$L,0),15))</f>
        <v/>
      </c>
      <c r="O155" s="157" t="str">
        <f>IF(ISNA(MATCH($A155,'2k - Výsledková listina'!$L:$L,0)),"",INDEX('2k - Výsledková listina'!$B:$T,MATCH($A155,'2k - Výsledková listina'!$L:$L,0),16))</f>
        <v/>
      </c>
      <c r="P155" s="157" t="str">
        <f>IF(OR(N155="",ISBLANK(N155)),"",INDEX(body!$A:$C,O155+1,2))</f>
        <v/>
      </c>
      <c r="Q155" s="157" t="str">
        <f>IF(ISNA(MATCH($A155,'3k - Výsledková listina'!$C:$C,0)),"",INDEX('3k - Výsledková listina'!$B:$T,MATCH($A155,'3k - Výsledková listina'!$C:$C,0),6))</f>
        <v/>
      </c>
      <c r="R155" s="157" t="str">
        <f>IF(ISNA(MATCH($A155,'3k - Výsledková listina'!$C:$C,0)),"",INDEX('3k - Výsledková listina'!$B:$T,MATCH($A155,'3k - Výsledková listina'!$C:$C,0),7))</f>
        <v/>
      </c>
      <c r="S155" s="157" t="str">
        <f>IF(OR(Q155="",ISBLANK(Q155)),"",INDEX(body!$A:$C,R155+1,2))</f>
        <v/>
      </c>
      <c r="T155" s="157" t="str">
        <f>IF(ISNA(MATCH($A155,'3k - Výsledková listina'!$L:$L,0)),"",INDEX('3k - Výsledková listina'!$B:$T,MATCH($A155,'3k - Výsledková listina'!$L:$L,0),15))</f>
        <v/>
      </c>
      <c r="U155" s="157" t="str">
        <f>IF(ISNA(MATCH($A155,'3k - Výsledková listina'!$L:$L,0)),"",INDEX('3k - Výsledková listina'!$B:$T,MATCH($A155,'3k - Výsledková listina'!$L:$L,0),16))</f>
        <v/>
      </c>
      <c r="V155" s="157" t="str">
        <f>IF(OR(T155="",ISBLANK(T155)),"",INDEX(body!$A:$C,U155+1,2))</f>
        <v/>
      </c>
      <c r="W155" s="157" t="str">
        <f ca="1">IF(ISNA(MATCH($A155,'4k - Výsledková listina'!$C:$C,0)),"",INDEX('4k - Výsledková listina'!$B:$T,MATCH($A155,'4k - Výsledková listina'!$C:$C,0),6))</f>
        <v/>
      </c>
      <c r="X155" s="157" t="str">
        <f ca="1">IF(ISNA(MATCH($A155,'4k - Výsledková listina'!$C:$C,0)),"",INDEX('4k - Výsledková listina'!$B:$T,MATCH($A155,'4k - Výsledková listina'!$C:$C,0),7))</f>
        <v/>
      </c>
      <c r="Y155" s="157" t="str">
        <f ca="1">IF(OR(W155="",ISBLANK(W155)),"",INDEX(body!$A:$C,X155+1,2))</f>
        <v/>
      </c>
      <c r="Z155" s="157" t="str">
        <f ca="1">IF(ISNA(MATCH($A155,'4k - Výsledková listina'!$L:$L,0)),"",INDEX('4k - Výsledková listina'!$B:$T,MATCH($A155,'4k - Výsledková listina'!$L:$L,0),15))</f>
        <v/>
      </c>
      <c r="AA155" s="157" t="str">
        <f ca="1">IF(ISNA(MATCH($A155,'4k - Výsledková listina'!$L:$L,0)),"",INDEX('4k - Výsledková listina'!$B:$T,MATCH($A155,'4k - Výsledková listina'!$L:$L,0),16))</f>
        <v/>
      </c>
      <c r="AB155" s="157" t="str">
        <f ca="1">IF(OR(Z155="",ISBLANK(Z155)),"",INDEX(body!$A:$C,AA155+1,2))</f>
        <v/>
      </c>
      <c r="AC155" s="157">
        <f t="shared" ca="1" si="24"/>
        <v>0</v>
      </c>
      <c r="AD155" s="157">
        <f t="shared" ca="1" si="25"/>
        <v>0</v>
      </c>
      <c r="AE155" s="157">
        <f t="shared" ca="1" si="26"/>
        <v>0</v>
      </c>
      <c r="AF155" s="157">
        <f t="shared" ca="1" si="27"/>
        <v>0</v>
      </c>
      <c r="AG155" s="159">
        <f t="shared" si="28"/>
        <v>152</v>
      </c>
      <c r="AH155" s="152">
        <f t="shared" si="29"/>
        <v>0</v>
      </c>
    </row>
    <row r="156" spans="1:34" ht="25.5" customHeight="1" x14ac:dyDescent="0.2">
      <c r="A156" s="161" t="str">
        <f>IF(Soupisky!H155&lt;&gt;"", Soupisky!H155, "")</f>
        <v/>
      </c>
      <c r="B156" s="162" t="str">
        <f>IF(Soupisky!I155&lt;&gt;"", Soupisky!I155, "")</f>
        <v/>
      </c>
      <c r="C156" s="155" t="str">
        <f>IF(Soupisky!J155&lt;&gt;"", Soupisky!J155, "")</f>
        <v/>
      </c>
      <c r="D156" s="163" t="str">
        <f>IF(AND(A156&lt;&gt;"", Soupisky!E155 &lt;&gt; ""), Soupisky!E155, "")</f>
        <v/>
      </c>
      <c r="E156" s="157" t="str">
        <f>IF(ISNA(MATCH($A156,'1k - Výsledková listina'!$C:$C,0)),"",INDEX('1k - Výsledková listina'!$B:$T,MATCH($A156,'1k - Výsledková listina'!$C:$C,0),6))</f>
        <v/>
      </c>
      <c r="F156" s="157" t="str">
        <f>IF(ISNA(MATCH($A156,'1k - Výsledková listina'!$C:$C,0)),"",INDEX('1k - Výsledková listina'!$B:$T,MATCH($A156,'1k - Výsledková listina'!$C:$C,0),7))</f>
        <v/>
      </c>
      <c r="G156" s="157" t="str">
        <f>IF(OR(E156="",ISBLANK(E156)),"",INDEX(body!$A:$C,F156+1,2))</f>
        <v/>
      </c>
      <c r="H156" s="157" t="str">
        <f>IF(ISNA(MATCH($A156,'1k - Výsledková listina'!$L:$L,0)),"",INDEX('1k - Výsledková listina'!$B:$T,MATCH($A156,'1k - Výsledková listina'!$L:$L,0),15))</f>
        <v/>
      </c>
      <c r="I156" s="157" t="str">
        <f>IF(ISNA(MATCH($A156,'1k - Výsledková listina'!$L:$L,0)),"",INDEX('1k - Výsledková listina'!$B:$T,MATCH($A156,'1k - Výsledková listina'!$L:$L,0),16))</f>
        <v/>
      </c>
      <c r="J156" s="157" t="str">
        <f>IF(OR(H156="",ISBLANK(H156)),"",INDEX(body!$A:$C,I156+1,2))</f>
        <v/>
      </c>
      <c r="K156" s="157" t="str">
        <f>IF(ISNA(MATCH($A156,'2k - Výsledková listina'!$C:$C,0)),"",INDEX('2k - Výsledková listina'!$B:$T,MATCH($A156,'2k - Výsledková listina'!$C:$C,0),6))</f>
        <v/>
      </c>
      <c r="L156" s="157" t="str">
        <f>IF(ISNA(MATCH($A156,'2k - Výsledková listina'!$C:$C,0)),"",INDEX('2k - Výsledková listina'!$B:$T,MATCH($A156,'2k - Výsledková listina'!$C:$C,0),7))</f>
        <v/>
      </c>
      <c r="M156" s="157" t="str">
        <f>IF(OR(K156="",ISBLANK(K156)),"",INDEX(body!$A:$C,L156+1,2))</f>
        <v/>
      </c>
      <c r="N156" s="157" t="str">
        <f>IF(ISNA(MATCH($A156,'2k - Výsledková listina'!$L:$L,0)),"",INDEX('2k - Výsledková listina'!$B:$T,MATCH($A156,'2k - Výsledková listina'!$L:$L,0),15))</f>
        <v/>
      </c>
      <c r="O156" s="157" t="str">
        <f>IF(ISNA(MATCH($A156,'2k - Výsledková listina'!$L:$L,0)),"",INDEX('2k - Výsledková listina'!$B:$T,MATCH($A156,'2k - Výsledková listina'!$L:$L,0),16))</f>
        <v/>
      </c>
      <c r="P156" s="157" t="str">
        <f>IF(OR(N156="",ISBLANK(N156)),"",INDEX(body!$A:$C,O156+1,2))</f>
        <v/>
      </c>
      <c r="Q156" s="157" t="str">
        <f>IF(ISNA(MATCH($A156,'3k - Výsledková listina'!$C:$C,0)),"",INDEX('3k - Výsledková listina'!$B:$T,MATCH($A156,'3k - Výsledková listina'!$C:$C,0),6))</f>
        <v/>
      </c>
      <c r="R156" s="157" t="str">
        <f>IF(ISNA(MATCH($A156,'3k - Výsledková listina'!$C:$C,0)),"",INDEX('3k - Výsledková listina'!$B:$T,MATCH($A156,'3k - Výsledková listina'!$C:$C,0),7))</f>
        <v/>
      </c>
      <c r="S156" s="157" t="str">
        <f>IF(OR(Q156="",ISBLANK(Q156)),"",INDEX(body!$A:$C,R156+1,2))</f>
        <v/>
      </c>
      <c r="T156" s="157" t="str">
        <f>IF(ISNA(MATCH($A156,'3k - Výsledková listina'!$L:$L,0)),"",INDEX('3k - Výsledková listina'!$B:$T,MATCH($A156,'3k - Výsledková listina'!$L:$L,0),15))</f>
        <v/>
      </c>
      <c r="U156" s="157" t="str">
        <f>IF(ISNA(MATCH($A156,'3k - Výsledková listina'!$L:$L,0)),"",INDEX('3k - Výsledková listina'!$B:$T,MATCH($A156,'3k - Výsledková listina'!$L:$L,0),16))</f>
        <v/>
      </c>
      <c r="V156" s="157" t="str">
        <f>IF(OR(T156="",ISBLANK(T156)),"",INDEX(body!$A:$C,U156+1,2))</f>
        <v/>
      </c>
      <c r="W156" s="157" t="str">
        <f ca="1">IF(ISNA(MATCH($A156,'4k - Výsledková listina'!$C:$C,0)),"",INDEX('4k - Výsledková listina'!$B:$T,MATCH($A156,'4k - Výsledková listina'!$C:$C,0),6))</f>
        <v/>
      </c>
      <c r="X156" s="157" t="str">
        <f ca="1">IF(ISNA(MATCH($A156,'4k - Výsledková listina'!$C:$C,0)),"",INDEX('4k - Výsledková listina'!$B:$T,MATCH($A156,'4k - Výsledková listina'!$C:$C,0),7))</f>
        <v/>
      </c>
      <c r="Y156" s="157" t="str">
        <f ca="1">IF(OR(W156="",ISBLANK(W156)),"",INDEX(body!$A:$C,X156+1,2))</f>
        <v/>
      </c>
      <c r="Z156" s="157" t="str">
        <f ca="1">IF(ISNA(MATCH($A156,'4k - Výsledková listina'!$L:$L,0)),"",INDEX('4k - Výsledková listina'!$B:$T,MATCH($A156,'4k - Výsledková listina'!$L:$L,0),15))</f>
        <v/>
      </c>
      <c r="AA156" s="157" t="str">
        <f ca="1">IF(ISNA(MATCH($A156,'4k - Výsledková listina'!$L:$L,0)),"",INDEX('4k - Výsledková listina'!$B:$T,MATCH($A156,'4k - Výsledková listina'!$L:$L,0),16))</f>
        <v/>
      </c>
      <c r="AB156" s="157" t="str">
        <f ca="1">IF(OR(Z156="",ISBLANK(Z156)),"",INDEX(body!$A:$C,AA156+1,2))</f>
        <v/>
      </c>
      <c r="AC156" s="157">
        <f t="shared" ca="1" si="24"/>
        <v>0</v>
      </c>
      <c r="AD156" s="157">
        <f t="shared" ca="1" si="25"/>
        <v>0</v>
      </c>
      <c r="AE156" s="157">
        <f t="shared" ca="1" si="26"/>
        <v>0</v>
      </c>
      <c r="AF156" s="157">
        <f t="shared" ca="1" si="27"/>
        <v>0</v>
      </c>
      <c r="AG156" s="159">
        <f t="shared" si="28"/>
        <v>153</v>
      </c>
      <c r="AH156" s="152">
        <f t="shared" si="29"/>
        <v>0</v>
      </c>
    </row>
    <row r="157" spans="1:34" ht="25.5" customHeight="1" x14ac:dyDescent="0.2">
      <c r="A157" s="161" t="str">
        <f>IF(Soupisky!H156&lt;&gt;"", Soupisky!H156, "")</f>
        <v/>
      </c>
      <c r="B157" s="162" t="str">
        <f>IF(Soupisky!I156&lt;&gt;"", Soupisky!I156, "")</f>
        <v/>
      </c>
      <c r="C157" s="155" t="str">
        <f>IF(Soupisky!J156&lt;&gt;"", Soupisky!J156, "")</f>
        <v/>
      </c>
      <c r="D157" s="163" t="str">
        <f>IF(AND(A157&lt;&gt;"", Soupisky!E156 &lt;&gt; ""), Soupisky!E156, "")</f>
        <v/>
      </c>
      <c r="E157" s="157" t="str">
        <f>IF(ISNA(MATCH($A157,'1k - Výsledková listina'!$C:$C,0)),"",INDEX('1k - Výsledková listina'!$B:$T,MATCH($A157,'1k - Výsledková listina'!$C:$C,0),6))</f>
        <v/>
      </c>
      <c r="F157" s="157" t="str">
        <f>IF(ISNA(MATCH($A157,'1k - Výsledková listina'!$C:$C,0)),"",INDEX('1k - Výsledková listina'!$B:$T,MATCH($A157,'1k - Výsledková listina'!$C:$C,0),7))</f>
        <v/>
      </c>
      <c r="G157" s="157" t="str">
        <f>IF(OR(E157="",ISBLANK(E157)),"",INDEX(body!$A:$C,F157+1,2))</f>
        <v/>
      </c>
      <c r="H157" s="157" t="str">
        <f>IF(ISNA(MATCH($A157,'1k - Výsledková listina'!$L:$L,0)),"",INDEX('1k - Výsledková listina'!$B:$T,MATCH($A157,'1k - Výsledková listina'!$L:$L,0),15))</f>
        <v/>
      </c>
      <c r="I157" s="157" t="str">
        <f>IF(ISNA(MATCH($A157,'1k - Výsledková listina'!$L:$L,0)),"",INDEX('1k - Výsledková listina'!$B:$T,MATCH($A157,'1k - Výsledková listina'!$L:$L,0),16))</f>
        <v/>
      </c>
      <c r="J157" s="157" t="str">
        <f>IF(OR(H157="",ISBLANK(H157)),"",INDEX(body!$A:$C,I157+1,2))</f>
        <v/>
      </c>
      <c r="K157" s="157" t="str">
        <f>IF(ISNA(MATCH($A157,'2k - Výsledková listina'!$C:$C,0)),"",INDEX('2k - Výsledková listina'!$B:$T,MATCH($A157,'2k - Výsledková listina'!$C:$C,0),6))</f>
        <v/>
      </c>
      <c r="L157" s="157" t="str">
        <f>IF(ISNA(MATCH($A157,'2k - Výsledková listina'!$C:$C,0)),"",INDEX('2k - Výsledková listina'!$B:$T,MATCH($A157,'2k - Výsledková listina'!$C:$C,0),7))</f>
        <v/>
      </c>
      <c r="M157" s="157" t="str">
        <f>IF(OR(K157="",ISBLANK(K157)),"",INDEX(body!$A:$C,L157+1,2))</f>
        <v/>
      </c>
      <c r="N157" s="157" t="str">
        <f>IF(ISNA(MATCH($A157,'2k - Výsledková listina'!$L:$L,0)),"",INDEX('2k - Výsledková listina'!$B:$T,MATCH($A157,'2k - Výsledková listina'!$L:$L,0),15))</f>
        <v/>
      </c>
      <c r="O157" s="157" t="str">
        <f>IF(ISNA(MATCH($A157,'2k - Výsledková listina'!$L:$L,0)),"",INDEX('2k - Výsledková listina'!$B:$T,MATCH($A157,'2k - Výsledková listina'!$L:$L,0),16))</f>
        <v/>
      </c>
      <c r="P157" s="157" t="str">
        <f>IF(OR(N157="",ISBLANK(N157)),"",INDEX(body!$A:$C,O157+1,2))</f>
        <v/>
      </c>
      <c r="Q157" s="157" t="str">
        <f>IF(ISNA(MATCH($A157,'3k - Výsledková listina'!$C:$C,0)),"",INDEX('3k - Výsledková listina'!$B:$T,MATCH($A157,'3k - Výsledková listina'!$C:$C,0),6))</f>
        <v/>
      </c>
      <c r="R157" s="157" t="str">
        <f>IF(ISNA(MATCH($A157,'3k - Výsledková listina'!$C:$C,0)),"",INDEX('3k - Výsledková listina'!$B:$T,MATCH($A157,'3k - Výsledková listina'!$C:$C,0),7))</f>
        <v/>
      </c>
      <c r="S157" s="157" t="str">
        <f>IF(OR(Q157="",ISBLANK(Q157)),"",INDEX(body!$A:$C,R157+1,2))</f>
        <v/>
      </c>
      <c r="T157" s="157" t="str">
        <f>IF(ISNA(MATCH($A157,'3k - Výsledková listina'!$L:$L,0)),"",INDEX('3k - Výsledková listina'!$B:$T,MATCH($A157,'3k - Výsledková listina'!$L:$L,0),15))</f>
        <v/>
      </c>
      <c r="U157" s="157" t="str">
        <f>IF(ISNA(MATCH($A157,'3k - Výsledková listina'!$L:$L,0)),"",INDEX('3k - Výsledková listina'!$B:$T,MATCH($A157,'3k - Výsledková listina'!$L:$L,0),16))</f>
        <v/>
      </c>
      <c r="V157" s="157" t="str">
        <f>IF(OR(T157="",ISBLANK(T157)),"",INDEX(body!$A:$C,U157+1,2))</f>
        <v/>
      </c>
      <c r="W157" s="157" t="str">
        <f ca="1">IF(ISNA(MATCH($A157,'4k - Výsledková listina'!$C:$C,0)),"",INDEX('4k - Výsledková listina'!$B:$T,MATCH($A157,'4k - Výsledková listina'!$C:$C,0),6))</f>
        <v/>
      </c>
      <c r="X157" s="157" t="str">
        <f ca="1">IF(ISNA(MATCH($A157,'4k - Výsledková listina'!$C:$C,0)),"",INDEX('4k - Výsledková listina'!$B:$T,MATCH($A157,'4k - Výsledková listina'!$C:$C,0),7))</f>
        <v/>
      </c>
      <c r="Y157" s="157" t="str">
        <f ca="1">IF(OR(W157="",ISBLANK(W157)),"",INDEX(body!$A:$C,X157+1,2))</f>
        <v/>
      </c>
      <c r="Z157" s="157" t="str">
        <f ca="1">IF(ISNA(MATCH($A157,'4k - Výsledková listina'!$L:$L,0)),"",INDEX('4k - Výsledková listina'!$B:$T,MATCH($A157,'4k - Výsledková listina'!$L:$L,0),15))</f>
        <v/>
      </c>
      <c r="AA157" s="157" t="str">
        <f ca="1">IF(ISNA(MATCH($A157,'4k - Výsledková listina'!$L:$L,0)),"",INDEX('4k - Výsledková listina'!$B:$T,MATCH($A157,'4k - Výsledková listina'!$L:$L,0),16))</f>
        <v/>
      </c>
      <c r="AB157" s="157" t="str">
        <f ca="1">IF(OR(Z157="",ISBLANK(Z157)),"",INDEX(body!$A:$C,AA157+1,2))</f>
        <v/>
      </c>
      <c r="AC157" s="157">
        <f t="shared" ca="1" si="24"/>
        <v>0</v>
      </c>
      <c r="AD157" s="157">
        <f t="shared" ca="1" si="25"/>
        <v>0</v>
      </c>
      <c r="AE157" s="157">
        <f t="shared" ca="1" si="26"/>
        <v>0</v>
      </c>
      <c r="AF157" s="157">
        <f t="shared" ca="1" si="27"/>
        <v>0</v>
      </c>
      <c r="AG157" s="159">
        <f t="shared" si="28"/>
        <v>154</v>
      </c>
      <c r="AH157" s="152">
        <f t="shared" si="29"/>
        <v>0</v>
      </c>
    </row>
    <row r="158" spans="1:34" ht="25.5" customHeight="1" x14ac:dyDescent="0.2">
      <c r="A158" s="161" t="str">
        <f>IF(Soupisky!H157&lt;&gt;"", Soupisky!H157, "")</f>
        <v/>
      </c>
      <c r="B158" s="162" t="str">
        <f>IF(Soupisky!I157&lt;&gt;"", Soupisky!I157, "")</f>
        <v/>
      </c>
      <c r="C158" s="155" t="str">
        <f>IF(Soupisky!J157&lt;&gt;"", Soupisky!J157, "")</f>
        <v/>
      </c>
      <c r="D158" s="163" t="str">
        <f>IF(AND(A158&lt;&gt;"", Soupisky!E157 &lt;&gt; ""), Soupisky!E157, "")</f>
        <v/>
      </c>
      <c r="E158" s="157" t="str">
        <f>IF(ISNA(MATCH($A158,'1k - Výsledková listina'!$C:$C,0)),"",INDEX('1k - Výsledková listina'!$B:$T,MATCH($A158,'1k - Výsledková listina'!$C:$C,0),6))</f>
        <v/>
      </c>
      <c r="F158" s="157" t="str">
        <f>IF(ISNA(MATCH($A158,'1k - Výsledková listina'!$C:$C,0)),"",INDEX('1k - Výsledková listina'!$B:$T,MATCH($A158,'1k - Výsledková listina'!$C:$C,0),7))</f>
        <v/>
      </c>
      <c r="G158" s="157" t="str">
        <f>IF(OR(E158="",ISBLANK(E158)),"",INDEX(body!$A:$C,F158+1,2))</f>
        <v/>
      </c>
      <c r="H158" s="157" t="str">
        <f>IF(ISNA(MATCH($A158,'1k - Výsledková listina'!$L:$L,0)),"",INDEX('1k - Výsledková listina'!$B:$T,MATCH($A158,'1k - Výsledková listina'!$L:$L,0),15))</f>
        <v/>
      </c>
      <c r="I158" s="157" t="str">
        <f>IF(ISNA(MATCH($A158,'1k - Výsledková listina'!$L:$L,0)),"",INDEX('1k - Výsledková listina'!$B:$T,MATCH($A158,'1k - Výsledková listina'!$L:$L,0),16))</f>
        <v/>
      </c>
      <c r="J158" s="157" t="str">
        <f>IF(OR(H158="",ISBLANK(H158)),"",INDEX(body!$A:$C,I158+1,2))</f>
        <v/>
      </c>
      <c r="K158" s="157" t="str">
        <f>IF(ISNA(MATCH($A158,'2k - Výsledková listina'!$C:$C,0)),"",INDEX('2k - Výsledková listina'!$B:$T,MATCH($A158,'2k - Výsledková listina'!$C:$C,0),6))</f>
        <v/>
      </c>
      <c r="L158" s="157" t="str">
        <f>IF(ISNA(MATCH($A158,'2k - Výsledková listina'!$C:$C,0)),"",INDEX('2k - Výsledková listina'!$B:$T,MATCH($A158,'2k - Výsledková listina'!$C:$C,0),7))</f>
        <v/>
      </c>
      <c r="M158" s="157" t="str">
        <f>IF(OR(K158="",ISBLANK(K158)),"",INDEX(body!$A:$C,L158+1,2))</f>
        <v/>
      </c>
      <c r="N158" s="157" t="str">
        <f>IF(ISNA(MATCH($A158,'2k - Výsledková listina'!$L:$L,0)),"",INDEX('2k - Výsledková listina'!$B:$T,MATCH($A158,'2k - Výsledková listina'!$L:$L,0),15))</f>
        <v/>
      </c>
      <c r="O158" s="157" t="str">
        <f>IF(ISNA(MATCH($A158,'2k - Výsledková listina'!$L:$L,0)),"",INDEX('2k - Výsledková listina'!$B:$T,MATCH($A158,'2k - Výsledková listina'!$L:$L,0),16))</f>
        <v/>
      </c>
      <c r="P158" s="157" t="str">
        <f>IF(OR(N158="",ISBLANK(N158)),"",INDEX(body!$A:$C,O158+1,2))</f>
        <v/>
      </c>
      <c r="Q158" s="157" t="str">
        <f>IF(ISNA(MATCH($A158,'3k - Výsledková listina'!$C:$C,0)),"",INDEX('3k - Výsledková listina'!$B:$T,MATCH($A158,'3k - Výsledková listina'!$C:$C,0),6))</f>
        <v/>
      </c>
      <c r="R158" s="157" t="str">
        <f>IF(ISNA(MATCH($A158,'3k - Výsledková listina'!$C:$C,0)),"",INDEX('3k - Výsledková listina'!$B:$T,MATCH($A158,'3k - Výsledková listina'!$C:$C,0),7))</f>
        <v/>
      </c>
      <c r="S158" s="157" t="str">
        <f>IF(OR(Q158="",ISBLANK(Q158)),"",INDEX(body!$A:$C,R158+1,2))</f>
        <v/>
      </c>
      <c r="T158" s="157" t="str">
        <f>IF(ISNA(MATCH($A158,'3k - Výsledková listina'!$L:$L,0)),"",INDEX('3k - Výsledková listina'!$B:$T,MATCH($A158,'3k - Výsledková listina'!$L:$L,0),15))</f>
        <v/>
      </c>
      <c r="U158" s="157" t="str">
        <f>IF(ISNA(MATCH($A158,'3k - Výsledková listina'!$L:$L,0)),"",INDEX('3k - Výsledková listina'!$B:$T,MATCH($A158,'3k - Výsledková listina'!$L:$L,0),16))</f>
        <v/>
      </c>
      <c r="V158" s="157" t="str">
        <f>IF(OR(T158="",ISBLANK(T158)),"",INDEX(body!$A:$C,U158+1,2))</f>
        <v/>
      </c>
      <c r="W158" s="157" t="str">
        <f ca="1">IF(ISNA(MATCH($A158,'4k - Výsledková listina'!$C:$C,0)),"",INDEX('4k - Výsledková listina'!$B:$T,MATCH($A158,'4k - Výsledková listina'!$C:$C,0),6))</f>
        <v/>
      </c>
      <c r="X158" s="157" t="str">
        <f ca="1">IF(ISNA(MATCH($A158,'4k - Výsledková listina'!$C:$C,0)),"",INDEX('4k - Výsledková listina'!$B:$T,MATCH($A158,'4k - Výsledková listina'!$C:$C,0),7))</f>
        <v/>
      </c>
      <c r="Y158" s="157" t="str">
        <f ca="1">IF(OR(W158="",ISBLANK(W158)),"",INDEX(body!$A:$C,X158+1,2))</f>
        <v/>
      </c>
      <c r="Z158" s="157" t="str">
        <f ca="1">IF(ISNA(MATCH($A158,'4k - Výsledková listina'!$L:$L,0)),"",INDEX('4k - Výsledková listina'!$B:$T,MATCH($A158,'4k - Výsledková listina'!$L:$L,0),15))</f>
        <v/>
      </c>
      <c r="AA158" s="157" t="str">
        <f ca="1">IF(ISNA(MATCH($A158,'4k - Výsledková listina'!$L:$L,0)),"",INDEX('4k - Výsledková listina'!$B:$T,MATCH($A158,'4k - Výsledková listina'!$L:$L,0),16))</f>
        <v/>
      </c>
      <c r="AB158" s="157" t="str">
        <f ca="1">IF(OR(Z158="",ISBLANK(Z158)),"",INDEX(body!$A:$C,AA158+1,2))</f>
        <v/>
      </c>
      <c r="AC158" s="157">
        <f t="shared" ca="1" si="24"/>
        <v>0</v>
      </c>
      <c r="AD158" s="157">
        <f t="shared" ca="1" si="25"/>
        <v>0</v>
      </c>
      <c r="AE158" s="157">
        <f t="shared" ca="1" si="26"/>
        <v>0</v>
      </c>
      <c r="AF158" s="157">
        <f t="shared" ca="1" si="27"/>
        <v>0</v>
      </c>
      <c r="AG158" s="159">
        <f t="shared" si="28"/>
        <v>155</v>
      </c>
      <c r="AH158" s="152">
        <f t="shared" si="29"/>
        <v>0</v>
      </c>
    </row>
    <row r="159" spans="1:34" ht="25.5" customHeight="1" x14ac:dyDescent="0.2">
      <c r="A159" s="161" t="str">
        <f>IF(Soupisky!H158&lt;&gt;"", Soupisky!H158, "")</f>
        <v/>
      </c>
      <c r="B159" s="162" t="str">
        <f>IF(Soupisky!I158&lt;&gt;"", Soupisky!I158, "")</f>
        <v/>
      </c>
      <c r="C159" s="155" t="str">
        <f>IF(Soupisky!J158&lt;&gt;"", Soupisky!J158, "")</f>
        <v/>
      </c>
      <c r="D159" s="163" t="str">
        <f>IF(AND(A159&lt;&gt;"", Soupisky!E158 &lt;&gt; ""), Soupisky!E158, "")</f>
        <v/>
      </c>
      <c r="E159" s="157" t="str">
        <f>IF(ISNA(MATCH($A159,'1k - Výsledková listina'!$C:$C,0)),"",INDEX('1k - Výsledková listina'!$B:$T,MATCH($A159,'1k - Výsledková listina'!$C:$C,0),6))</f>
        <v/>
      </c>
      <c r="F159" s="157" t="str">
        <f>IF(ISNA(MATCH($A159,'1k - Výsledková listina'!$C:$C,0)),"",INDEX('1k - Výsledková listina'!$B:$T,MATCH($A159,'1k - Výsledková listina'!$C:$C,0),7))</f>
        <v/>
      </c>
      <c r="G159" s="157" t="str">
        <f>IF(OR(E159="",ISBLANK(E159)),"",INDEX(body!$A:$C,F159+1,2))</f>
        <v/>
      </c>
      <c r="H159" s="157" t="str">
        <f>IF(ISNA(MATCH($A159,'1k - Výsledková listina'!$L:$L,0)),"",INDEX('1k - Výsledková listina'!$B:$T,MATCH($A159,'1k - Výsledková listina'!$L:$L,0),15))</f>
        <v/>
      </c>
      <c r="I159" s="157" t="str">
        <f>IF(ISNA(MATCH($A159,'1k - Výsledková listina'!$L:$L,0)),"",INDEX('1k - Výsledková listina'!$B:$T,MATCH($A159,'1k - Výsledková listina'!$L:$L,0),16))</f>
        <v/>
      </c>
      <c r="J159" s="157" t="str">
        <f>IF(OR(H159="",ISBLANK(H159)),"",INDEX(body!$A:$C,I159+1,2))</f>
        <v/>
      </c>
      <c r="K159" s="157" t="str">
        <f>IF(ISNA(MATCH($A159,'2k - Výsledková listina'!$C:$C,0)),"",INDEX('2k - Výsledková listina'!$B:$T,MATCH($A159,'2k - Výsledková listina'!$C:$C,0),6))</f>
        <v/>
      </c>
      <c r="L159" s="157" t="str">
        <f>IF(ISNA(MATCH($A159,'2k - Výsledková listina'!$C:$C,0)),"",INDEX('2k - Výsledková listina'!$B:$T,MATCH($A159,'2k - Výsledková listina'!$C:$C,0),7))</f>
        <v/>
      </c>
      <c r="M159" s="157" t="str">
        <f>IF(OR(K159="",ISBLANK(K159)),"",INDEX(body!$A:$C,L159+1,2))</f>
        <v/>
      </c>
      <c r="N159" s="157" t="str">
        <f>IF(ISNA(MATCH($A159,'2k - Výsledková listina'!$L:$L,0)),"",INDEX('2k - Výsledková listina'!$B:$T,MATCH($A159,'2k - Výsledková listina'!$L:$L,0),15))</f>
        <v/>
      </c>
      <c r="O159" s="157" t="str">
        <f>IF(ISNA(MATCH($A159,'2k - Výsledková listina'!$L:$L,0)),"",INDEX('2k - Výsledková listina'!$B:$T,MATCH($A159,'2k - Výsledková listina'!$L:$L,0),16))</f>
        <v/>
      </c>
      <c r="P159" s="157" t="str">
        <f>IF(OR(N159="",ISBLANK(N159)),"",INDEX(body!$A:$C,O159+1,2))</f>
        <v/>
      </c>
      <c r="Q159" s="157" t="str">
        <f>IF(ISNA(MATCH($A159,'3k - Výsledková listina'!$C:$C,0)),"",INDEX('3k - Výsledková listina'!$B:$T,MATCH($A159,'3k - Výsledková listina'!$C:$C,0),6))</f>
        <v/>
      </c>
      <c r="R159" s="157" t="str">
        <f>IF(ISNA(MATCH($A159,'3k - Výsledková listina'!$C:$C,0)),"",INDEX('3k - Výsledková listina'!$B:$T,MATCH($A159,'3k - Výsledková listina'!$C:$C,0),7))</f>
        <v/>
      </c>
      <c r="S159" s="157" t="str">
        <f>IF(OR(Q159="",ISBLANK(Q159)),"",INDEX(body!$A:$C,R159+1,2))</f>
        <v/>
      </c>
      <c r="T159" s="157" t="str">
        <f>IF(ISNA(MATCH($A159,'3k - Výsledková listina'!$L:$L,0)),"",INDEX('3k - Výsledková listina'!$B:$T,MATCH($A159,'3k - Výsledková listina'!$L:$L,0),15))</f>
        <v/>
      </c>
      <c r="U159" s="157" t="str">
        <f>IF(ISNA(MATCH($A159,'3k - Výsledková listina'!$L:$L,0)),"",INDEX('3k - Výsledková listina'!$B:$T,MATCH($A159,'3k - Výsledková listina'!$L:$L,0),16))</f>
        <v/>
      </c>
      <c r="V159" s="157" t="str">
        <f>IF(OR(T159="",ISBLANK(T159)),"",INDEX(body!$A:$C,U159+1,2))</f>
        <v/>
      </c>
      <c r="W159" s="157" t="str">
        <f ca="1">IF(ISNA(MATCH($A159,'4k - Výsledková listina'!$C:$C,0)),"",INDEX('4k - Výsledková listina'!$B:$T,MATCH($A159,'4k - Výsledková listina'!$C:$C,0),6))</f>
        <v/>
      </c>
      <c r="X159" s="157" t="str">
        <f ca="1">IF(ISNA(MATCH($A159,'4k - Výsledková listina'!$C:$C,0)),"",INDEX('4k - Výsledková listina'!$B:$T,MATCH($A159,'4k - Výsledková listina'!$C:$C,0),7))</f>
        <v/>
      </c>
      <c r="Y159" s="157" t="str">
        <f ca="1">IF(OR(W159="",ISBLANK(W159)),"",INDEX(body!$A:$C,X159+1,2))</f>
        <v/>
      </c>
      <c r="Z159" s="157" t="str">
        <f ca="1">IF(ISNA(MATCH($A159,'4k - Výsledková listina'!$L:$L,0)),"",INDEX('4k - Výsledková listina'!$B:$T,MATCH($A159,'4k - Výsledková listina'!$L:$L,0),15))</f>
        <v/>
      </c>
      <c r="AA159" s="157" t="str">
        <f ca="1">IF(ISNA(MATCH($A159,'4k - Výsledková listina'!$L:$L,0)),"",INDEX('4k - Výsledková listina'!$B:$T,MATCH($A159,'4k - Výsledková listina'!$L:$L,0),16))</f>
        <v/>
      </c>
      <c r="AB159" s="157" t="str">
        <f ca="1">IF(OR(Z159="",ISBLANK(Z159)),"",INDEX(body!$A:$C,AA159+1,2))</f>
        <v/>
      </c>
      <c r="AC159" s="157">
        <f t="shared" ca="1" si="24"/>
        <v>0</v>
      </c>
      <c r="AD159" s="157">
        <f t="shared" ca="1" si="25"/>
        <v>0</v>
      </c>
      <c r="AE159" s="157">
        <f t="shared" ca="1" si="26"/>
        <v>0</v>
      </c>
      <c r="AF159" s="157">
        <f t="shared" ca="1" si="27"/>
        <v>0</v>
      </c>
      <c r="AG159" s="159">
        <f t="shared" si="28"/>
        <v>156</v>
      </c>
      <c r="AH159" s="152">
        <f t="shared" si="29"/>
        <v>0</v>
      </c>
    </row>
  </sheetData>
  <sheetProtection formatCells="0" formatColumns="0" formatRows="0" insertColumns="0" insertRows="0" deleteColumns="0" deleteRows="0" sort="0" autoFilter="0"/>
  <autoFilter ref="A3:AG107"/>
  <mergeCells count="17">
    <mergeCell ref="A1:A3"/>
    <mergeCell ref="B1:B3"/>
    <mergeCell ref="C1:C3"/>
    <mergeCell ref="D1:D3"/>
    <mergeCell ref="E1:J1"/>
    <mergeCell ref="Z2:AB2"/>
    <mergeCell ref="Q1:V1"/>
    <mergeCell ref="W1:AB1"/>
    <mergeCell ref="AC1:AG2"/>
    <mergeCell ref="E2:G2"/>
    <mergeCell ref="H2:J2"/>
    <mergeCell ref="K2:M2"/>
    <mergeCell ref="N2:P2"/>
    <mergeCell ref="Q2:S2"/>
    <mergeCell ref="T2:V2"/>
    <mergeCell ref="W2:Y2"/>
    <mergeCell ref="K1:P1"/>
  </mergeCells>
  <pageMargins left="0.47244094488188981" right="0.43307086614173229" top="0.78740157480314965" bottom="0.51181102362204722" header="0.31496062992125984" footer="0.27559055118110237"/>
  <pageSetup paperSize="9" scale="58" fitToHeight="8" orientation="landscape" horizontalDpi="4294967294" verticalDpi="4294967294" r:id="rId1"/>
  <headerFooter alignWithMargins="0">
    <oddHeader>&amp;C&amp;"Arial,Tučné"&amp;14 1. liga LRU plavaná 2018 
&amp;A</oddHeader>
    <oddFooter>&amp;L&amp;F &amp;D&amp;R&amp;P / &amp;N</oddFooter>
  </headerFooter>
  <drawing r:id="rId2"/>
  <legacyDrawing r:id="rId3"/>
  <controls>
    <mc:AlternateContent xmlns:mc="http://schemas.openxmlformats.org/markup-compatibility/2006">
      <mc:Choice Requires="x14">
        <control shapeId="572450" r:id="rId4" name="CommandButton1">
          <controlPr defaultSize="0" autoLine="0" r:id="rId5">
            <anchor moveWithCells="1">
              <from>
                <xdr:col>14</xdr:col>
                <xdr:colOff>295275</xdr:colOff>
                <xdr:row>0</xdr:row>
                <xdr:rowOff>123825</xdr:rowOff>
              </from>
              <to>
                <xdr:col>16</xdr:col>
                <xdr:colOff>114300</xdr:colOff>
                <xdr:row>1</xdr:row>
                <xdr:rowOff>114300</xdr:rowOff>
              </to>
            </anchor>
          </controlPr>
        </control>
      </mc:Choice>
      <mc:Fallback>
        <control shapeId="572450" r:id="rId4" name="CommandButton1"/>
      </mc:Fallback>
    </mc:AlternateContent>
  </control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B1:S158"/>
  <sheetViews>
    <sheetView zoomScaleNormal="100" workbookViewId="0">
      <pane xSplit="4" ySplit="2" topLeftCell="G3" activePane="bottomRight" state="frozen"/>
      <selection pane="topRight" activeCell="E1" sqref="E1"/>
      <selection pane="bottomLeft" activeCell="A3" sqref="A3"/>
      <selection pane="bottomRight" activeCell="G3" sqref="G3"/>
    </sheetView>
  </sheetViews>
  <sheetFormatPr defaultRowHeight="12.75" x14ac:dyDescent="0.2"/>
  <cols>
    <col min="1" max="1" width="3.28515625" customWidth="1"/>
    <col min="2" max="2" width="10.28515625" bestFit="1" customWidth="1"/>
    <col min="3" max="3" width="4" bestFit="1" customWidth="1"/>
    <col min="4" max="4" width="35.5703125" bestFit="1" customWidth="1"/>
    <col min="5" max="5" width="46.85546875" hidden="1" customWidth="1"/>
    <col min="6" max="6" width="16.28515625" hidden="1" customWidth="1"/>
    <col min="7" max="7" width="4" bestFit="1" customWidth="1"/>
    <col min="8" max="8" width="6.28515625" style="261" bestFit="1" customWidth="1"/>
    <col min="9" max="9" width="25.7109375" customWidth="1"/>
    <col min="10" max="10" width="9.28515625" bestFit="1" customWidth="1"/>
    <col min="12" max="12" width="3.5703125" bestFit="1" customWidth="1"/>
    <col min="13" max="13" width="42.7109375" bestFit="1" customWidth="1"/>
    <col min="14" max="14" width="30.7109375" customWidth="1"/>
    <col min="15" max="15" width="51.28515625" customWidth="1"/>
  </cols>
  <sheetData>
    <row r="1" spans="2:19" x14ac:dyDescent="0.2">
      <c r="L1" s="139"/>
      <c r="M1" s="139" t="s">
        <v>106</v>
      </c>
      <c r="N1" s="232">
        <f>COUNTA(Druzstva)</f>
        <v>12</v>
      </c>
      <c r="S1" s="139">
        <f>COUNTA(M4:M17)</f>
        <v>12</v>
      </c>
    </row>
    <row r="2" spans="2:19" x14ac:dyDescent="0.2">
      <c r="B2" s="147" t="s">
        <v>68</v>
      </c>
      <c r="C2" s="148" t="s">
        <v>49</v>
      </c>
      <c r="D2" s="149" t="s">
        <v>48</v>
      </c>
      <c r="G2" s="150" t="s">
        <v>70</v>
      </c>
      <c r="H2" s="262" t="s">
        <v>75</v>
      </c>
      <c r="I2" s="166" t="s">
        <v>107</v>
      </c>
      <c r="J2" s="151" t="s">
        <v>69</v>
      </c>
      <c r="L2" s="143"/>
      <c r="M2" s="143"/>
      <c r="S2" s="139"/>
    </row>
    <row r="3" spans="2:19" ht="13.5" customHeight="1" x14ac:dyDescent="0.2">
      <c r="B3" s="426" t="str">
        <f>$M$1</f>
        <v>1. liga</v>
      </c>
      <c r="C3" s="429" t="s">
        <v>85</v>
      </c>
      <c r="D3" s="422" t="str">
        <f>$M4</f>
        <v>ČRS Rybářský sportovní klub Pardubice COLMIC</v>
      </c>
      <c r="E3" t="str">
        <f>D3</f>
        <v>ČRS Rybářský sportovní klub Pardubice COLMIC</v>
      </c>
      <c r="F3" t="str">
        <f t="shared" ref="F3:F34" si="0">IF(H3&lt;&gt;"", I3, "-- neobsazeno --")</f>
        <v>Konopásek Ladislav</v>
      </c>
      <c r="G3" s="173">
        <v>1</v>
      </c>
      <c r="H3" s="263">
        <v>95</v>
      </c>
      <c r="I3" s="258" t="s">
        <v>171</v>
      </c>
      <c r="J3" s="257" t="s">
        <v>235</v>
      </c>
      <c r="L3" s="142" t="s">
        <v>119</v>
      </c>
      <c r="M3" s="142" t="s">
        <v>84</v>
      </c>
      <c r="N3" s="118" t="s">
        <v>130</v>
      </c>
      <c r="O3" s="118" t="s">
        <v>131</v>
      </c>
      <c r="S3" s="139"/>
    </row>
    <row r="4" spans="2:19" ht="13.5" customHeight="1" x14ac:dyDescent="0.25">
      <c r="B4" s="427"/>
      <c r="C4" s="430"/>
      <c r="D4" s="423"/>
      <c r="E4" t="str">
        <f>D3</f>
        <v>ČRS Rybářský sportovní klub Pardubice COLMIC</v>
      </c>
      <c r="F4" t="str">
        <f t="shared" si="0"/>
        <v>Konopásek Josef ml.</v>
      </c>
      <c r="G4" s="173">
        <v>2</v>
      </c>
      <c r="H4" s="263">
        <v>96</v>
      </c>
      <c r="I4" s="258" t="s">
        <v>236</v>
      </c>
      <c r="J4" s="257" t="s">
        <v>235</v>
      </c>
      <c r="L4" s="180" t="s">
        <v>85</v>
      </c>
      <c r="M4" s="254" t="s">
        <v>135</v>
      </c>
      <c r="N4" s="255" t="s">
        <v>136</v>
      </c>
      <c r="O4" s="256" t="s">
        <v>137</v>
      </c>
      <c r="S4" s="139"/>
    </row>
    <row r="5" spans="2:19" ht="13.5" customHeight="1" x14ac:dyDescent="0.2">
      <c r="B5" s="427"/>
      <c r="C5" s="430"/>
      <c r="D5" s="423"/>
      <c r="E5" t="str">
        <f>D3</f>
        <v>ČRS Rybářský sportovní klub Pardubice COLMIC</v>
      </c>
      <c r="F5" t="str">
        <f t="shared" si="0"/>
        <v>Vavřín Václav</v>
      </c>
      <c r="G5" s="173">
        <v>3</v>
      </c>
      <c r="H5" s="263">
        <v>3398</v>
      </c>
      <c r="I5" s="258" t="s">
        <v>172</v>
      </c>
      <c r="J5" s="257" t="s">
        <v>237</v>
      </c>
      <c r="L5" s="180" t="s">
        <v>86</v>
      </c>
      <c r="M5" s="254" t="s">
        <v>138</v>
      </c>
      <c r="N5" s="256" t="s">
        <v>139</v>
      </c>
      <c r="O5" s="256" t="s">
        <v>140</v>
      </c>
      <c r="P5" s="231"/>
      <c r="Q5" s="231"/>
      <c r="R5" s="231"/>
      <c r="S5" s="139"/>
    </row>
    <row r="6" spans="2:19" ht="13.5" customHeight="1" x14ac:dyDescent="0.2">
      <c r="B6" s="427"/>
      <c r="C6" s="430"/>
      <c r="D6" s="423"/>
      <c r="E6" t="str">
        <f>D3</f>
        <v>ČRS Rybářský sportovní klub Pardubice COLMIC</v>
      </c>
      <c r="F6" t="str">
        <f t="shared" si="0"/>
        <v>Bezega Michal</v>
      </c>
      <c r="G6" s="173">
        <v>4</v>
      </c>
      <c r="H6" s="263">
        <v>2005</v>
      </c>
      <c r="I6" s="258" t="s">
        <v>173</v>
      </c>
      <c r="J6" s="257" t="s">
        <v>235</v>
      </c>
      <c r="L6" s="180" t="s">
        <v>87</v>
      </c>
      <c r="M6" s="254" t="s">
        <v>141</v>
      </c>
      <c r="N6" s="256" t="s">
        <v>142</v>
      </c>
      <c r="O6" s="256" t="s">
        <v>143</v>
      </c>
      <c r="P6" s="231"/>
      <c r="Q6" s="231"/>
      <c r="R6" s="231"/>
      <c r="S6" s="139"/>
    </row>
    <row r="7" spans="2:19" ht="13.5" customHeight="1" x14ac:dyDescent="0.2">
      <c r="B7" s="427"/>
      <c r="C7" s="430"/>
      <c r="D7" s="423"/>
      <c r="E7" t="str">
        <f>D3</f>
        <v>ČRS Rybářský sportovní klub Pardubice COLMIC</v>
      </c>
      <c r="F7" t="str">
        <f t="shared" si="0"/>
        <v>Pávek Martin</v>
      </c>
      <c r="G7" s="173">
        <v>5</v>
      </c>
      <c r="H7" s="263">
        <v>569</v>
      </c>
      <c r="I7" s="258" t="s">
        <v>174</v>
      </c>
      <c r="J7" s="257" t="s">
        <v>235</v>
      </c>
      <c r="L7" s="180" t="s">
        <v>88</v>
      </c>
      <c r="M7" s="254" t="s">
        <v>144</v>
      </c>
      <c r="N7" s="256" t="s">
        <v>145</v>
      </c>
      <c r="O7" s="256" t="s">
        <v>146</v>
      </c>
      <c r="P7" s="231"/>
      <c r="Q7" s="231"/>
      <c r="R7" s="231"/>
      <c r="S7" s="139"/>
    </row>
    <row r="8" spans="2:19" ht="13.5" customHeight="1" x14ac:dyDescent="0.2">
      <c r="B8" s="427"/>
      <c r="C8" s="430"/>
      <c r="D8" s="423"/>
      <c r="E8" t="str">
        <f>D3</f>
        <v>ČRS Rybářský sportovní klub Pardubice COLMIC</v>
      </c>
      <c r="F8" t="str">
        <f t="shared" si="0"/>
        <v>Novák Jan</v>
      </c>
      <c r="G8" s="173">
        <v>6</v>
      </c>
      <c r="H8" s="263">
        <v>1863</v>
      </c>
      <c r="I8" s="258" t="s">
        <v>175</v>
      </c>
      <c r="J8" s="257" t="s">
        <v>235</v>
      </c>
      <c r="L8" s="180" t="s">
        <v>89</v>
      </c>
      <c r="M8" s="254" t="s">
        <v>147</v>
      </c>
      <c r="N8" s="256" t="s">
        <v>148</v>
      </c>
      <c r="O8" s="256" t="s">
        <v>149</v>
      </c>
      <c r="S8" s="139"/>
    </row>
    <row r="9" spans="2:19" ht="13.5" customHeight="1" x14ac:dyDescent="0.2">
      <c r="B9" s="427"/>
      <c r="C9" s="430"/>
      <c r="D9" s="423"/>
      <c r="E9" t="str">
        <f>D3</f>
        <v>ČRS Rybářský sportovní klub Pardubice COLMIC</v>
      </c>
      <c r="F9" t="str">
        <f t="shared" si="0"/>
        <v>Konopásek Richard</v>
      </c>
      <c r="G9" s="173">
        <v>7</v>
      </c>
      <c r="H9" s="263">
        <v>94</v>
      </c>
      <c r="I9" s="258" t="s">
        <v>176</v>
      </c>
      <c r="J9" s="257" t="s">
        <v>235</v>
      </c>
      <c r="L9" s="180" t="s">
        <v>90</v>
      </c>
      <c r="M9" s="254" t="s">
        <v>150</v>
      </c>
      <c r="N9" s="256" t="s">
        <v>151</v>
      </c>
      <c r="O9" s="256" t="s">
        <v>152</v>
      </c>
      <c r="S9" s="139"/>
    </row>
    <row r="10" spans="2:19" ht="13.5" customHeight="1" x14ac:dyDescent="0.2">
      <c r="B10" s="427"/>
      <c r="C10" s="430"/>
      <c r="D10" s="423"/>
      <c r="E10" t="str">
        <f>D3</f>
        <v>ČRS Rybářský sportovní klub Pardubice COLMIC</v>
      </c>
      <c r="F10" t="str">
        <f t="shared" si="0"/>
        <v>DVOŘÁK JIŘÍ</v>
      </c>
      <c r="G10" s="173">
        <v>8</v>
      </c>
      <c r="H10" s="263">
        <v>3847</v>
      </c>
      <c r="I10" s="258" t="s">
        <v>238</v>
      </c>
      <c r="J10" s="257" t="s">
        <v>237</v>
      </c>
      <c r="L10" s="180" t="s">
        <v>91</v>
      </c>
      <c r="M10" s="254" t="s">
        <v>153</v>
      </c>
      <c r="N10" s="256" t="s">
        <v>154</v>
      </c>
      <c r="O10" s="256" t="s">
        <v>155</v>
      </c>
      <c r="S10" s="139"/>
    </row>
    <row r="11" spans="2:19" ht="13.5" customHeight="1" x14ac:dyDescent="0.2">
      <c r="B11" s="427"/>
      <c r="C11" s="430"/>
      <c r="D11" s="423"/>
      <c r="E11" t="str">
        <f>D3</f>
        <v>ČRS Rybářský sportovní klub Pardubice COLMIC</v>
      </c>
      <c r="F11" t="str">
        <f t="shared" si="0"/>
        <v>-- neobsazeno --</v>
      </c>
      <c r="G11" s="173">
        <v>9</v>
      </c>
      <c r="H11" s="264"/>
      <c r="I11" s="230"/>
      <c r="J11" s="229"/>
      <c r="L11" s="180" t="s">
        <v>92</v>
      </c>
      <c r="M11" s="254" t="s">
        <v>156</v>
      </c>
      <c r="N11" s="256" t="s">
        <v>157</v>
      </c>
      <c r="O11" s="256" t="s">
        <v>158</v>
      </c>
      <c r="S11" s="139"/>
    </row>
    <row r="12" spans="2:19" ht="13.5" customHeight="1" x14ac:dyDescent="0.2">
      <c r="B12" s="427"/>
      <c r="C12" s="430"/>
      <c r="D12" s="423"/>
      <c r="E12" t="str">
        <f>D3</f>
        <v>ČRS Rybářský sportovní klub Pardubice COLMIC</v>
      </c>
      <c r="F12" t="str">
        <f t="shared" si="0"/>
        <v>-- neobsazeno --</v>
      </c>
      <c r="G12" s="173">
        <v>10</v>
      </c>
      <c r="H12" s="264"/>
      <c r="I12" s="230"/>
      <c r="J12" s="229"/>
      <c r="L12" s="180" t="s">
        <v>93</v>
      </c>
      <c r="M12" s="254" t="s">
        <v>159</v>
      </c>
      <c r="N12" s="256" t="s">
        <v>160</v>
      </c>
      <c r="O12" s="256" t="s">
        <v>161</v>
      </c>
      <c r="S12" s="139"/>
    </row>
    <row r="13" spans="2:19" ht="13.5" customHeight="1" x14ac:dyDescent="0.2">
      <c r="B13" s="427"/>
      <c r="C13" s="430"/>
      <c r="D13" s="423"/>
      <c r="E13" t="str">
        <f>D3</f>
        <v>ČRS Rybářský sportovní klub Pardubice COLMIC</v>
      </c>
      <c r="F13" t="str">
        <f t="shared" si="0"/>
        <v>-- neobsazeno --</v>
      </c>
      <c r="G13" s="173">
        <v>11</v>
      </c>
      <c r="H13" s="264"/>
      <c r="I13" s="230"/>
      <c r="J13" s="229"/>
      <c r="L13" s="180" t="s">
        <v>94</v>
      </c>
      <c r="M13" s="254" t="s">
        <v>162</v>
      </c>
      <c r="N13" s="256" t="s">
        <v>163</v>
      </c>
      <c r="O13" s="256" t="s">
        <v>164</v>
      </c>
      <c r="S13" s="139"/>
    </row>
    <row r="14" spans="2:19" ht="13.5" customHeight="1" x14ac:dyDescent="0.2">
      <c r="B14" s="427"/>
      <c r="C14" s="430"/>
      <c r="D14" s="423"/>
      <c r="E14" t="str">
        <f>D3</f>
        <v>ČRS Rybářský sportovní klub Pardubice COLMIC</v>
      </c>
      <c r="F14" t="str">
        <f t="shared" si="0"/>
        <v>-- neobsazeno --</v>
      </c>
      <c r="G14" s="173">
        <v>12</v>
      </c>
      <c r="H14" s="264"/>
      <c r="I14" s="230"/>
      <c r="J14" s="229"/>
      <c r="L14" s="180" t="s">
        <v>95</v>
      </c>
      <c r="M14" s="254" t="s">
        <v>165</v>
      </c>
      <c r="N14" s="256" t="s">
        <v>166</v>
      </c>
      <c r="O14" s="256" t="s">
        <v>167</v>
      </c>
      <c r="S14" s="139"/>
    </row>
    <row r="15" spans="2:19" ht="13.5" customHeight="1" x14ac:dyDescent="0.2">
      <c r="B15" s="427"/>
      <c r="C15" s="431"/>
      <c r="D15" s="424"/>
      <c r="E15" t="str">
        <f>D3</f>
        <v>ČRS Rybářský sportovní klub Pardubice COLMIC</v>
      </c>
      <c r="F15" t="str">
        <f t="shared" si="0"/>
        <v>-- neobsazeno --</v>
      </c>
      <c r="G15" s="173">
        <v>13</v>
      </c>
      <c r="H15" s="264"/>
      <c r="I15" s="230"/>
      <c r="J15" s="229"/>
      <c r="L15" s="180" t="s">
        <v>96</v>
      </c>
      <c r="M15" s="254" t="s">
        <v>168</v>
      </c>
      <c r="N15" s="256" t="s">
        <v>169</v>
      </c>
      <c r="O15" s="256" t="s">
        <v>170</v>
      </c>
      <c r="S15" s="139"/>
    </row>
    <row r="16" spans="2:19" ht="13.5" customHeight="1" x14ac:dyDescent="0.2">
      <c r="B16" s="427"/>
      <c r="C16" s="429" t="s">
        <v>86</v>
      </c>
      <c r="D16" s="422" t="str">
        <f>$M5</f>
        <v>RS Crazy Boys MO Hustopeče Maver</v>
      </c>
      <c r="E16" t="str">
        <f>D16</f>
        <v>RS Crazy Boys MO Hustopeče Maver</v>
      </c>
      <c r="F16" t="str">
        <f t="shared" si="0"/>
        <v>Foret Roman</v>
      </c>
      <c r="G16" s="173">
        <v>1</v>
      </c>
      <c r="H16" s="263">
        <v>755</v>
      </c>
      <c r="I16" s="258" t="s">
        <v>177</v>
      </c>
      <c r="J16" s="257" t="s">
        <v>235</v>
      </c>
      <c r="N16" s="233"/>
      <c r="O16" s="233"/>
    </row>
    <row r="17" spans="2:15" ht="13.5" customHeight="1" x14ac:dyDescent="0.2">
      <c r="B17" s="427"/>
      <c r="C17" s="430"/>
      <c r="D17" s="423"/>
      <c r="E17" t="str">
        <f>D16</f>
        <v>RS Crazy Boys MO Hustopeče Maver</v>
      </c>
      <c r="F17" t="str">
        <f t="shared" si="0"/>
        <v>Klásek Petr</v>
      </c>
      <c r="G17" s="173">
        <v>2</v>
      </c>
      <c r="H17" s="263">
        <v>1671</v>
      </c>
      <c r="I17" s="258" t="s">
        <v>178</v>
      </c>
      <c r="J17" s="257" t="s">
        <v>235</v>
      </c>
      <c r="L17" s="425" t="s">
        <v>110</v>
      </c>
      <c r="M17" s="425"/>
      <c r="N17" s="234"/>
      <c r="O17" s="234"/>
    </row>
    <row r="18" spans="2:15" ht="13.5" customHeight="1" x14ac:dyDescent="0.2">
      <c r="B18" s="427"/>
      <c r="C18" s="430"/>
      <c r="D18" s="423"/>
      <c r="E18" t="str">
        <f>D16</f>
        <v>RS Crazy Boys MO Hustopeče Maver</v>
      </c>
      <c r="F18" t="str">
        <f t="shared" si="0"/>
        <v>Hanáček František</v>
      </c>
      <c r="G18" s="173">
        <v>3</v>
      </c>
      <c r="H18" s="263">
        <v>2015</v>
      </c>
      <c r="I18" s="258" t="s">
        <v>179</v>
      </c>
      <c r="J18" s="257" t="s">
        <v>235</v>
      </c>
      <c r="L18" s="425"/>
      <c r="M18" s="425"/>
      <c r="N18" s="234"/>
      <c r="O18" s="234"/>
    </row>
    <row r="19" spans="2:15" ht="13.5" customHeight="1" x14ac:dyDescent="0.2">
      <c r="B19" s="427"/>
      <c r="C19" s="430"/>
      <c r="D19" s="423"/>
      <c r="E19" t="str">
        <f>D16</f>
        <v>RS Crazy Boys MO Hustopeče Maver</v>
      </c>
      <c r="F19" t="str">
        <f t="shared" si="0"/>
        <v>Hron Radek</v>
      </c>
      <c r="G19" s="173">
        <v>4</v>
      </c>
      <c r="H19" s="263">
        <v>20</v>
      </c>
      <c r="I19" s="258" t="s">
        <v>180</v>
      </c>
      <c r="J19" s="257" t="s">
        <v>235</v>
      </c>
      <c r="L19" s="425"/>
      <c r="M19" s="425"/>
      <c r="N19" s="234"/>
      <c r="O19" s="234"/>
    </row>
    <row r="20" spans="2:15" ht="13.5" customHeight="1" x14ac:dyDescent="0.2">
      <c r="B20" s="427"/>
      <c r="C20" s="430"/>
      <c r="D20" s="423"/>
      <c r="E20" t="str">
        <f>D16</f>
        <v>RS Crazy Boys MO Hustopeče Maver</v>
      </c>
      <c r="F20" t="str">
        <f t="shared" si="0"/>
        <v>Marek Michal</v>
      </c>
      <c r="G20" s="173">
        <v>5</v>
      </c>
      <c r="H20" s="263">
        <v>2193</v>
      </c>
      <c r="I20" s="258" t="s">
        <v>181</v>
      </c>
      <c r="J20" s="257" t="s">
        <v>235</v>
      </c>
    </row>
    <row r="21" spans="2:15" ht="13.5" customHeight="1" x14ac:dyDescent="0.2">
      <c r="B21" s="427"/>
      <c r="C21" s="430"/>
      <c r="D21" s="423"/>
      <c r="E21" t="str">
        <f>D16</f>
        <v>RS Crazy Boys MO Hustopeče Maver</v>
      </c>
      <c r="F21" t="str">
        <f t="shared" si="0"/>
        <v>Veselý Robert</v>
      </c>
      <c r="G21" s="173">
        <v>6</v>
      </c>
      <c r="H21" s="263">
        <v>221</v>
      </c>
      <c r="I21" s="258" t="s">
        <v>182</v>
      </c>
      <c r="J21" s="257" t="s">
        <v>235</v>
      </c>
    </row>
    <row r="22" spans="2:15" ht="13.5" customHeight="1" x14ac:dyDescent="0.2">
      <c r="B22" s="427"/>
      <c r="C22" s="430"/>
      <c r="D22" s="423"/>
      <c r="E22" t="str">
        <f>D16</f>
        <v>RS Crazy Boys MO Hustopeče Maver</v>
      </c>
      <c r="F22" t="str">
        <f t="shared" si="0"/>
        <v>Ottinger Ján</v>
      </c>
      <c r="G22" s="173">
        <v>7</v>
      </c>
      <c r="H22" s="263">
        <v>5622</v>
      </c>
      <c r="I22" s="258" t="s">
        <v>183</v>
      </c>
      <c r="J22" s="257" t="s">
        <v>235</v>
      </c>
    </row>
    <row r="23" spans="2:15" ht="13.5" customHeight="1" x14ac:dyDescent="0.2">
      <c r="B23" s="427"/>
      <c r="C23" s="430"/>
      <c r="D23" s="423"/>
      <c r="E23" t="str">
        <f>D16</f>
        <v>RS Crazy Boys MO Hustopeče Maver</v>
      </c>
      <c r="F23" t="str">
        <f t="shared" si="0"/>
        <v>-- neobsazeno --</v>
      </c>
      <c r="G23" s="173">
        <v>8</v>
      </c>
      <c r="H23" s="263"/>
      <c r="I23" s="258"/>
      <c r="J23" s="257"/>
    </row>
    <row r="24" spans="2:15" ht="13.5" customHeight="1" x14ac:dyDescent="0.2">
      <c r="B24" s="427"/>
      <c r="C24" s="430"/>
      <c r="D24" s="423"/>
      <c r="E24" t="str">
        <f>D16</f>
        <v>RS Crazy Boys MO Hustopeče Maver</v>
      </c>
      <c r="F24" t="str">
        <f t="shared" si="0"/>
        <v>-- neobsazeno --</v>
      </c>
      <c r="G24" s="173">
        <v>9</v>
      </c>
      <c r="H24" s="264"/>
      <c r="I24" s="230"/>
      <c r="J24" s="229"/>
    </row>
    <row r="25" spans="2:15" ht="13.5" customHeight="1" x14ac:dyDescent="0.2">
      <c r="B25" s="427"/>
      <c r="C25" s="430"/>
      <c r="D25" s="423"/>
      <c r="E25" t="str">
        <f>D16</f>
        <v>RS Crazy Boys MO Hustopeče Maver</v>
      </c>
      <c r="F25" t="str">
        <f t="shared" si="0"/>
        <v>-- neobsazeno --</v>
      </c>
      <c r="G25" s="173">
        <v>10</v>
      </c>
      <c r="H25" s="264"/>
      <c r="I25" s="230"/>
      <c r="J25" s="229"/>
    </row>
    <row r="26" spans="2:15" ht="13.5" customHeight="1" x14ac:dyDescent="0.2">
      <c r="B26" s="427"/>
      <c r="C26" s="430"/>
      <c r="D26" s="423"/>
      <c r="E26" t="str">
        <f>D16</f>
        <v>RS Crazy Boys MO Hustopeče Maver</v>
      </c>
      <c r="F26" t="str">
        <f t="shared" si="0"/>
        <v>-- neobsazeno --</v>
      </c>
      <c r="G26" s="173">
        <v>11</v>
      </c>
      <c r="H26" s="264"/>
      <c r="I26" s="230"/>
      <c r="J26" s="229"/>
    </row>
    <row r="27" spans="2:15" ht="13.5" customHeight="1" x14ac:dyDescent="0.2">
      <c r="B27" s="427"/>
      <c r="C27" s="430"/>
      <c r="D27" s="423"/>
      <c r="E27" t="str">
        <f>D16</f>
        <v>RS Crazy Boys MO Hustopeče Maver</v>
      </c>
      <c r="F27" t="str">
        <f t="shared" si="0"/>
        <v>-- neobsazeno --</v>
      </c>
      <c r="G27" s="173">
        <v>12</v>
      </c>
      <c r="H27" s="264"/>
      <c r="I27" s="230"/>
      <c r="J27" s="229"/>
    </row>
    <row r="28" spans="2:15" ht="13.5" customHeight="1" x14ac:dyDescent="0.2">
      <c r="B28" s="427"/>
      <c r="C28" s="431"/>
      <c r="D28" s="424"/>
      <c r="E28" t="str">
        <f>D16</f>
        <v>RS Crazy Boys MO Hustopeče Maver</v>
      </c>
      <c r="F28" t="str">
        <f t="shared" si="0"/>
        <v>-- neobsazeno --</v>
      </c>
      <c r="G28" s="173">
        <v>13</v>
      </c>
      <c r="H28" s="264"/>
      <c r="I28" s="230"/>
      <c r="J28" s="229"/>
    </row>
    <row r="29" spans="2:15" ht="13.5" customHeight="1" x14ac:dyDescent="0.2">
      <c r="B29" s="427"/>
      <c r="C29" s="419" t="s">
        <v>87</v>
      </c>
      <c r="D29" s="422" t="str">
        <f>$M6</f>
        <v>MRS Cortina Sensas</v>
      </c>
      <c r="E29" t="str">
        <f>D29</f>
        <v>MRS Cortina Sensas</v>
      </c>
      <c r="F29" t="str">
        <f t="shared" si="0"/>
        <v>Žalud Oldřich</v>
      </c>
      <c r="G29" s="173">
        <v>1</v>
      </c>
      <c r="H29" s="263">
        <v>2672</v>
      </c>
      <c r="I29" s="258" t="s">
        <v>184</v>
      </c>
      <c r="J29" s="257" t="s">
        <v>235</v>
      </c>
    </row>
    <row r="30" spans="2:15" ht="13.5" customHeight="1" x14ac:dyDescent="0.2">
      <c r="B30" s="427"/>
      <c r="C30" s="420"/>
      <c r="D30" s="423"/>
      <c r="E30" t="str">
        <f>D29</f>
        <v>MRS Cortina Sensas</v>
      </c>
      <c r="F30" t="str">
        <f t="shared" si="0"/>
        <v>Tlustý Luboš</v>
      </c>
      <c r="G30" s="173">
        <v>2</v>
      </c>
      <c r="H30" s="263">
        <v>3077</v>
      </c>
      <c r="I30" s="258" t="s">
        <v>185</v>
      </c>
      <c r="J30" s="257" t="s">
        <v>235</v>
      </c>
    </row>
    <row r="31" spans="2:15" ht="13.5" customHeight="1" x14ac:dyDescent="0.2">
      <c r="B31" s="427"/>
      <c r="C31" s="420"/>
      <c r="D31" s="423"/>
      <c r="E31" t="str">
        <f>D29</f>
        <v>MRS Cortina Sensas</v>
      </c>
      <c r="F31" t="str">
        <f t="shared" si="0"/>
        <v>Valchař Jakub</v>
      </c>
      <c r="G31" s="173">
        <v>3</v>
      </c>
      <c r="H31" s="263">
        <v>2617</v>
      </c>
      <c r="I31" s="258" t="s">
        <v>186</v>
      </c>
      <c r="J31" s="257" t="s">
        <v>237</v>
      </c>
    </row>
    <row r="32" spans="2:15" ht="13.5" customHeight="1" x14ac:dyDescent="0.2">
      <c r="B32" s="427"/>
      <c r="C32" s="420"/>
      <c r="D32" s="423"/>
      <c r="E32" t="str">
        <f>D29</f>
        <v>MRS Cortina Sensas</v>
      </c>
      <c r="F32" t="str">
        <f t="shared" si="0"/>
        <v>Ing. Nováčková Markéta</v>
      </c>
      <c r="G32" s="173">
        <v>4</v>
      </c>
      <c r="H32" s="263">
        <v>1691</v>
      </c>
      <c r="I32" s="258" t="s">
        <v>239</v>
      </c>
      <c r="J32" s="257" t="s">
        <v>235</v>
      </c>
    </row>
    <row r="33" spans="2:10" ht="13.5" customHeight="1" x14ac:dyDescent="0.2">
      <c r="B33" s="427"/>
      <c r="C33" s="420"/>
      <c r="D33" s="423"/>
      <c r="E33" t="str">
        <f>D29</f>
        <v>MRS Cortina Sensas</v>
      </c>
      <c r="F33" t="str">
        <f t="shared" si="0"/>
        <v>Ing. Nováček Karel</v>
      </c>
      <c r="G33" s="173">
        <v>5</v>
      </c>
      <c r="H33" s="263">
        <v>81</v>
      </c>
      <c r="I33" s="258" t="s">
        <v>240</v>
      </c>
      <c r="J33" s="257" t="s">
        <v>235</v>
      </c>
    </row>
    <row r="34" spans="2:10" ht="13.5" customHeight="1" x14ac:dyDescent="0.2">
      <c r="B34" s="427"/>
      <c r="C34" s="420"/>
      <c r="D34" s="423"/>
      <c r="E34" t="str">
        <f>D29</f>
        <v>MRS Cortina Sensas</v>
      </c>
      <c r="F34" t="str">
        <f t="shared" si="0"/>
        <v>Šplíchal Petr</v>
      </c>
      <c r="G34" s="173">
        <v>6</v>
      </c>
      <c r="H34" s="263">
        <v>1906</v>
      </c>
      <c r="I34" s="258" t="s">
        <v>187</v>
      </c>
      <c r="J34" s="257" t="s">
        <v>235</v>
      </c>
    </row>
    <row r="35" spans="2:10" ht="13.5" customHeight="1" x14ac:dyDescent="0.2">
      <c r="B35" s="427"/>
      <c r="C35" s="420"/>
      <c r="D35" s="423"/>
      <c r="E35" t="str">
        <f>D29</f>
        <v>MRS Cortina Sensas</v>
      </c>
      <c r="F35" t="str">
        <f t="shared" ref="F35:F66" si="1">IF(H35&lt;&gt;"", I35, "-- neobsazeno --")</f>
        <v>Darebník Roman</v>
      </c>
      <c r="G35" s="173">
        <v>7</v>
      </c>
      <c r="H35" s="263">
        <v>1927</v>
      </c>
      <c r="I35" s="258" t="s">
        <v>188</v>
      </c>
      <c r="J35" s="257" t="s">
        <v>235</v>
      </c>
    </row>
    <row r="36" spans="2:10" ht="13.5" customHeight="1" x14ac:dyDescent="0.2">
      <c r="B36" s="427"/>
      <c r="C36" s="420"/>
      <c r="D36" s="423"/>
      <c r="E36" t="str">
        <f>D29</f>
        <v>MRS Cortina Sensas</v>
      </c>
      <c r="F36" t="str">
        <f t="shared" si="1"/>
        <v>Řehulka Patrik</v>
      </c>
      <c r="G36" s="173">
        <v>8</v>
      </c>
      <c r="H36" s="263">
        <v>1617</v>
      </c>
      <c r="I36" s="258" t="s">
        <v>189</v>
      </c>
      <c r="J36" s="257" t="s">
        <v>235</v>
      </c>
    </row>
    <row r="37" spans="2:10" ht="13.5" customHeight="1" x14ac:dyDescent="0.2">
      <c r="B37" s="427"/>
      <c r="C37" s="420"/>
      <c r="D37" s="423"/>
      <c r="E37" t="str">
        <f>D29</f>
        <v>MRS Cortina Sensas</v>
      </c>
      <c r="F37" t="str">
        <f t="shared" si="1"/>
        <v>-- neobsazeno --</v>
      </c>
      <c r="G37" s="173">
        <v>9</v>
      </c>
      <c r="H37" s="264"/>
      <c r="I37" s="230"/>
      <c r="J37" s="229"/>
    </row>
    <row r="38" spans="2:10" ht="13.5" customHeight="1" x14ac:dyDescent="0.2">
      <c r="B38" s="427"/>
      <c r="C38" s="420"/>
      <c r="D38" s="423"/>
      <c r="E38" t="str">
        <f>D29</f>
        <v>MRS Cortina Sensas</v>
      </c>
      <c r="F38" t="str">
        <f t="shared" si="1"/>
        <v>-- neobsazeno --</v>
      </c>
      <c r="G38" s="173">
        <v>10</v>
      </c>
      <c r="H38" s="264"/>
      <c r="I38" s="230"/>
      <c r="J38" s="229"/>
    </row>
    <row r="39" spans="2:10" ht="13.5" customHeight="1" x14ac:dyDescent="0.2">
      <c r="B39" s="427"/>
      <c r="C39" s="420"/>
      <c r="D39" s="423"/>
      <c r="E39" t="str">
        <f>D29</f>
        <v>MRS Cortina Sensas</v>
      </c>
      <c r="F39" t="str">
        <f t="shared" si="1"/>
        <v>-- neobsazeno --</v>
      </c>
      <c r="G39" s="173">
        <v>11</v>
      </c>
      <c r="H39" s="264"/>
      <c r="I39" s="230"/>
      <c r="J39" s="229"/>
    </row>
    <row r="40" spans="2:10" ht="13.5" customHeight="1" x14ac:dyDescent="0.2">
      <c r="B40" s="427"/>
      <c r="C40" s="420"/>
      <c r="D40" s="423"/>
      <c r="E40" t="str">
        <f>D29</f>
        <v>MRS Cortina Sensas</v>
      </c>
      <c r="F40" t="str">
        <f t="shared" si="1"/>
        <v>-- neobsazeno --</v>
      </c>
      <c r="G40" s="173">
        <v>12</v>
      </c>
      <c r="H40" s="264"/>
      <c r="I40" s="230"/>
      <c r="J40" s="229"/>
    </row>
    <row r="41" spans="2:10" ht="13.5" customHeight="1" x14ac:dyDescent="0.2">
      <c r="B41" s="427"/>
      <c r="C41" s="421"/>
      <c r="D41" s="424"/>
      <c r="E41" t="str">
        <f>D29</f>
        <v>MRS Cortina Sensas</v>
      </c>
      <c r="F41" t="str">
        <f t="shared" si="1"/>
        <v>-- neobsazeno --</v>
      </c>
      <c r="G41" s="173">
        <v>13</v>
      </c>
      <c r="H41" s="264"/>
      <c r="I41" s="230"/>
      <c r="J41" s="229"/>
    </row>
    <row r="42" spans="2:10" ht="13.5" customHeight="1" x14ac:dyDescent="0.2">
      <c r="B42" s="427"/>
      <c r="C42" s="419" t="s">
        <v>88</v>
      </c>
      <c r="D42" s="422" t="str">
        <f>$M7</f>
        <v>MO ČRS NOVÉ STRAŠECÍ - MAVER</v>
      </c>
      <c r="E42" t="str">
        <f>D42</f>
        <v>MO ČRS NOVÉ STRAŠECÍ - MAVER</v>
      </c>
      <c r="F42" t="str">
        <f t="shared" si="1"/>
        <v>Pokorný Roman ml.</v>
      </c>
      <c r="G42" s="173">
        <v>1</v>
      </c>
      <c r="H42" s="263">
        <v>3434</v>
      </c>
      <c r="I42" s="258" t="s">
        <v>190</v>
      </c>
      <c r="J42" s="257" t="s">
        <v>235</v>
      </c>
    </row>
    <row r="43" spans="2:10" ht="13.5" customHeight="1" x14ac:dyDescent="0.2">
      <c r="B43" s="427"/>
      <c r="C43" s="420"/>
      <c r="D43" s="423"/>
      <c r="E43" t="str">
        <f>D42</f>
        <v>MO ČRS NOVÉ STRAŠECÍ - MAVER</v>
      </c>
      <c r="F43" t="str">
        <f t="shared" si="1"/>
        <v>Syrovátka Pavel</v>
      </c>
      <c r="G43" s="173">
        <v>2</v>
      </c>
      <c r="H43" s="263">
        <v>55</v>
      </c>
      <c r="I43" s="258" t="s">
        <v>191</v>
      </c>
      <c r="J43" s="257" t="s">
        <v>235</v>
      </c>
    </row>
    <row r="44" spans="2:10" ht="13.5" customHeight="1" x14ac:dyDescent="0.2">
      <c r="B44" s="427"/>
      <c r="C44" s="420"/>
      <c r="D44" s="423"/>
      <c r="E44" t="str">
        <f>D42</f>
        <v>MO ČRS NOVÉ STRAŠECÍ - MAVER</v>
      </c>
      <c r="F44" t="str">
        <f t="shared" si="1"/>
        <v>Bačinová Barbora</v>
      </c>
      <c r="G44" s="173">
        <v>3</v>
      </c>
      <c r="H44" s="263">
        <v>1803</v>
      </c>
      <c r="I44" s="258" t="s">
        <v>192</v>
      </c>
      <c r="J44" s="257" t="s">
        <v>241</v>
      </c>
    </row>
    <row r="45" spans="2:10" ht="13.5" customHeight="1" x14ac:dyDescent="0.2">
      <c r="B45" s="427"/>
      <c r="C45" s="420"/>
      <c r="D45" s="423"/>
      <c r="E45" t="str">
        <f>D42</f>
        <v>MO ČRS NOVÉ STRAŠECÍ - MAVER</v>
      </c>
      <c r="F45" t="str">
        <f t="shared" si="1"/>
        <v>Pokorný Ondřej</v>
      </c>
      <c r="G45" s="173">
        <v>4</v>
      </c>
      <c r="H45" s="263">
        <v>2216</v>
      </c>
      <c r="I45" s="258" t="s">
        <v>193</v>
      </c>
      <c r="J45" s="257" t="s">
        <v>237</v>
      </c>
    </row>
    <row r="46" spans="2:10" ht="13.5" customHeight="1" x14ac:dyDescent="0.2">
      <c r="B46" s="427"/>
      <c r="C46" s="420"/>
      <c r="D46" s="423"/>
      <c r="E46" t="str">
        <f>D42</f>
        <v>MO ČRS NOVÉ STRAŠECÍ - MAVER</v>
      </c>
      <c r="F46" t="str">
        <f t="shared" si="1"/>
        <v>Svatek Šimon</v>
      </c>
      <c r="G46" s="173">
        <v>5</v>
      </c>
      <c r="H46" s="263">
        <v>3597</v>
      </c>
      <c r="I46" s="258" t="s">
        <v>194</v>
      </c>
      <c r="J46" s="257" t="s">
        <v>242</v>
      </c>
    </row>
    <row r="47" spans="2:10" ht="13.5" customHeight="1" x14ac:dyDescent="0.2">
      <c r="B47" s="427"/>
      <c r="C47" s="420"/>
      <c r="D47" s="423"/>
      <c r="E47" t="str">
        <f>D42</f>
        <v>MO ČRS NOVÉ STRAŠECÍ - MAVER</v>
      </c>
      <c r="F47" t="str">
        <f t="shared" si="1"/>
        <v>Toužimský Jakub</v>
      </c>
      <c r="G47" s="173">
        <v>6</v>
      </c>
      <c r="H47" s="263">
        <v>2552</v>
      </c>
      <c r="I47" s="258" t="s">
        <v>195</v>
      </c>
      <c r="J47" s="257" t="s">
        <v>237</v>
      </c>
    </row>
    <row r="48" spans="2:10" ht="13.5" customHeight="1" x14ac:dyDescent="0.2">
      <c r="B48" s="427"/>
      <c r="C48" s="420"/>
      <c r="D48" s="423"/>
      <c r="E48" t="str">
        <f>D42</f>
        <v>MO ČRS NOVÉ STRAŠECÍ - MAVER</v>
      </c>
      <c r="F48" t="str">
        <f t="shared" si="1"/>
        <v>Pokorný Roman st.</v>
      </c>
      <c r="G48" s="173">
        <v>7</v>
      </c>
      <c r="H48" s="263">
        <v>190</v>
      </c>
      <c r="I48" s="258" t="s">
        <v>196</v>
      </c>
      <c r="J48" s="257" t="s">
        <v>235</v>
      </c>
    </row>
    <row r="49" spans="2:10" ht="13.5" customHeight="1" x14ac:dyDescent="0.2">
      <c r="B49" s="427"/>
      <c r="C49" s="420"/>
      <c r="D49" s="423"/>
      <c r="E49" t="str">
        <f>D42</f>
        <v>MO ČRS NOVÉ STRAŠECÍ - MAVER</v>
      </c>
      <c r="F49" t="str">
        <f t="shared" si="1"/>
        <v>Bačina Zbyněk</v>
      </c>
      <c r="G49" s="173">
        <v>8</v>
      </c>
      <c r="H49" s="263">
        <v>631</v>
      </c>
      <c r="I49" s="258" t="s">
        <v>197</v>
      </c>
      <c r="J49" s="257" t="s">
        <v>235</v>
      </c>
    </row>
    <row r="50" spans="2:10" ht="13.5" customHeight="1" x14ac:dyDescent="0.2">
      <c r="B50" s="427"/>
      <c r="C50" s="420"/>
      <c r="D50" s="423"/>
      <c r="E50" t="str">
        <f>D42</f>
        <v>MO ČRS NOVÉ STRAŠECÍ - MAVER</v>
      </c>
      <c r="F50" t="str">
        <f t="shared" si="1"/>
        <v>Wachtl Hynek</v>
      </c>
      <c r="G50" s="173">
        <v>9</v>
      </c>
      <c r="H50" s="265">
        <v>1890</v>
      </c>
      <c r="I50" s="260" t="s">
        <v>198</v>
      </c>
      <c r="J50" s="259" t="s">
        <v>235</v>
      </c>
    </row>
    <row r="51" spans="2:10" ht="13.5" customHeight="1" x14ac:dyDescent="0.2">
      <c r="B51" s="427"/>
      <c r="C51" s="420"/>
      <c r="D51" s="423"/>
      <c r="E51" t="str">
        <f>D42</f>
        <v>MO ČRS NOVÉ STRAŠECÍ - MAVER</v>
      </c>
      <c r="F51" t="str">
        <f t="shared" si="1"/>
        <v>RICHTER DAMON</v>
      </c>
      <c r="G51" s="173">
        <v>10</v>
      </c>
      <c r="H51" s="265">
        <v>3780</v>
      </c>
      <c r="I51" s="260" t="s">
        <v>243</v>
      </c>
      <c r="J51" s="259" t="s">
        <v>242</v>
      </c>
    </row>
    <row r="52" spans="2:10" ht="13.5" customHeight="1" x14ac:dyDescent="0.2">
      <c r="B52" s="427"/>
      <c r="C52" s="420"/>
      <c r="D52" s="423"/>
      <c r="E52" t="str">
        <f>D42</f>
        <v>MO ČRS NOVÉ STRAŠECÍ - MAVER</v>
      </c>
      <c r="F52" t="str">
        <f t="shared" si="1"/>
        <v>Martínek Ondřej</v>
      </c>
      <c r="G52" s="173">
        <v>11</v>
      </c>
      <c r="H52" s="265">
        <v>3771</v>
      </c>
      <c r="I52" s="260" t="s">
        <v>199</v>
      </c>
      <c r="J52" s="259" t="s">
        <v>242</v>
      </c>
    </row>
    <row r="53" spans="2:10" ht="13.5" customHeight="1" x14ac:dyDescent="0.2">
      <c r="B53" s="427"/>
      <c r="C53" s="420"/>
      <c r="D53" s="423"/>
      <c r="E53" t="str">
        <f>D42</f>
        <v>MO ČRS NOVÉ STRAŠECÍ - MAVER</v>
      </c>
      <c r="F53" t="str">
        <f t="shared" si="1"/>
        <v>-- neobsazeno --</v>
      </c>
      <c r="G53" s="173">
        <v>12</v>
      </c>
      <c r="H53" s="264"/>
      <c r="I53" s="230"/>
      <c r="J53" s="229"/>
    </row>
    <row r="54" spans="2:10" ht="13.5" customHeight="1" x14ac:dyDescent="0.2">
      <c r="B54" s="427"/>
      <c r="C54" s="421"/>
      <c r="D54" s="424"/>
      <c r="E54" t="str">
        <f>D42</f>
        <v>MO ČRS NOVÉ STRAŠECÍ - MAVER</v>
      </c>
      <c r="F54" t="str">
        <f t="shared" si="1"/>
        <v>-- neobsazeno --</v>
      </c>
      <c r="G54" s="173">
        <v>13</v>
      </c>
      <c r="H54" s="264"/>
      <c r="I54" s="230"/>
      <c r="J54" s="229"/>
    </row>
    <row r="55" spans="2:10" ht="13.5" customHeight="1" x14ac:dyDescent="0.2">
      <c r="B55" s="427"/>
      <c r="C55" s="419" t="s">
        <v>89</v>
      </c>
      <c r="D55" s="422" t="str">
        <f>$M8</f>
        <v>MO Kolín RIVE</v>
      </c>
      <c r="E55" t="str">
        <f>D55</f>
        <v>MO Kolín RIVE</v>
      </c>
      <c r="F55" t="str">
        <f t="shared" si="1"/>
        <v>Flanderka Aleš</v>
      </c>
      <c r="G55" s="173">
        <v>1</v>
      </c>
      <c r="H55" s="263">
        <v>2829</v>
      </c>
      <c r="I55" s="258" t="s">
        <v>200</v>
      </c>
      <c r="J55" s="257" t="s">
        <v>235</v>
      </c>
    </row>
    <row r="56" spans="2:10" ht="13.5" customHeight="1" x14ac:dyDescent="0.2">
      <c r="B56" s="427"/>
      <c r="C56" s="420"/>
      <c r="D56" s="423"/>
      <c r="E56" t="str">
        <f>D55</f>
        <v>MO Kolín RIVE</v>
      </c>
      <c r="F56" t="str">
        <f t="shared" si="1"/>
        <v>Ing. Flanderka Michal</v>
      </c>
      <c r="G56" s="173">
        <v>2</v>
      </c>
      <c r="H56" s="263">
        <v>2922</v>
      </c>
      <c r="I56" s="258" t="s">
        <v>244</v>
      </c>
      <c r="J56" s="257" t="s">
        <v>235</v>
      </c>
    </row>
    <row r="57" spans="2:10" ht="13.5" customHeight="1" x14ac:dyDescent="0.2">
      <c r="B57" s="427"/>
      <c r="C57" s="420"/>
      <c r="D57" s="423"/>
      <c r="E57" t="str">
        <f>D55</f>
        <v>MO Kolín RIVE</v>
      </c>
      <c r="F57" t="str">
        <f t="shared" si="1"/>
        <v>Hlavatý David</v>
      </c>
      <c r="G57" s="173">
        <v>3</v>
      </c>
      <c r="H57" s="263">
        <v>1997</v>
      </c>
      <c r="I57" s="258" t="s">
        <v>201</v>
      </c>
      <c r="J57" s="257" t="s">
        <v>235</v>
      </c>
    </row>
    <row r="58" spans="2:10" ht="13.5" customHeight="1" x14ac:dyDescent="0.2">
      <c r="B58" s="427"/>
      <c r="C58" s="420"/>
      <c r="D58" s="423"/>
      <c r="E58" t="str">
        <f>D55</f>
        <v>MO Kolín RIVE</v>
      </c>
      <c r="F58" t="str">
        <f t="shared" si="1"/>
        <v>Vyslyšel Vladimír ml.</v>
      </c>
      <c r="G58" s="173">
        <v>4</v>
      </c>
      <c r="H58" s="263">
        <v>1133</v>
      </c>
      <c r="I58" s="258" t="s">
        <v>202</v>
      </c>
      <c r="J58" s="257" t="s">
        <v>235</v>
      </c>
    </row>
    <row r="59" spans="2:10" ht="13.5" customHeight="1" x14ac:dyDescent="0.2">
      <c r="B59" s="427"/>
      <c r="C59" s="420"/>
      <c r="D59" s="423"/>
      <c r="E59" t="str">
        <f>D55</f>
        <v>MO Kolín RIVE</v>
      </c>
      <c r="F59" t="str">
        <f t="shared" si="1"/>
        <v>Kuba Jiří</v>
      </c>
      <c r="G59" s="173">
        <v>5</v>
      </c>
      <c r="H59" s="263">
        <v>2828</v>
      </c>
      <c r="I59" s="258" t="s">
        <v>203</v>
      </c>
      <c r="J59" s="257" t="s">
        <v>235</v>
      </c>
    </row>
    <row r="60" spans="2:10" ht="13.5" customHeight="1" x14ac:dyDescent="0.2">
      <c r="B60" s="427"/>
      <c r="C60" s="420"/>
      <c r="D60" s="423"/>
      <c r="E60" t="str">
        <f>D55</f>
        <v>MO Kolín RIVE</v>
      </c>
      <c r="F60" t="str">
        <f t="shared" si="1"/>
        <v>Kořínek Lukáš</v>
      </c>
      <c r="G60" s="173">
        <v>6</v>
      </c>
      <c r="H60" s="263">
        <v>2830</v>
      </c>
      <c r="I60" s="258" t="s">
        <v>204</v>
      </c>
      <c r="J60" s="257" t="s">
        <v>235</v>
      </c>
    </row>
    <row r="61" spans="2:10" ht="13.5" customHeight="1" x14ac:dyDescent="0.2">
      <c r="B61" s="427"/>
      <c r="C61" s="420"/>
      <c r="D61" s="423"/>
      <c r="E61" t="str">
        <f>D55</f>
        <v>MO Kolín RIVE</v>
      </c>
      <c r="F61" t="str">
        <f t="shared" si="1"/>
        <v>Havlíček Petr</v>
      </c>
      <c r="G61" s="173">
        <v>7</v>
      </c>
      <c r="H61" s="263">
        <v>2373</v>
      </c>
      <c r="I61" s="258" t="s">
        <v>205</v>
      </c>
      <c r="J61" s="257" t="s">
        <v>235</v>
      </c>
    </row>
    <row r="62" spans="2:10" ht="13.5" customHeight="1" x14ac:dyDescent="0.2">
      <c r="B62" s="427"/>
      <c r="C62" s="420"/>
      <c r="D62" s="423"/>
      <c r="E62" t="str">
        <f>D55</f>
        <v>MO Kolín RIVE</v>
      </c>
      <c r="F62" t="str">
        <f t="shared" si="1"/>
        <v>Ludvík Jiří</v>
      </c>
      <c r="G62" s="173">
        <v>8</v>
      </c>
      <c r="H62" s="263">
        <v>2588</v>
      </c>
      <c r="I62" s="258" t="s">
        <v>206</v>
      </c>
      <c r="J62" s="257" t="s">
        <v>235</v>
      </c>
    </row>
    <row r="63" spans="2:10" ht="13.5" customHeight="1" x14ac:dyDescent="0.2">
      <c r="B63" s="427"/>
      <c r="C63" s="420"/>
      <c r="D63" s="423"/>
      <c r="E63" t="str">
        <f>D55</f>
        <v>MO Kolín RIVE</v>
      </c>
      <c r="F63" t="str">
        <f t="shared" si="1"/>
        <v>-- neobsazeno --</v>
      </c>
      <c r="G63" s="173">
        <v>9</v>
      </c>
      <c r="H63" s="265"/>
      <c r="I63" s="260"/>
      <c r="J63" s="259"/>
    </row>
    <row r="64" spans="2:10" ht="13.5" customHeight="1" x14ac:dyDescent="0.2">
      <c r="B64" s="427"/>
      <c r="C64" s="420"/>
      <c r="D64" s="423"/>
      <c r="E64" t="str">
        <f>D55</f>
        <v>MO Kolín RIVE</v>
      </c>
      <c r="F64" t="str">
        <f t="shared" si="1"/>
        <v>-- neobsazeno --</v>
      </c>
      <c r="G64" s="173">
        <v>10</v>
      </c>
      <c r="H64" s="264"/>
      <c r="I64" s="230"/>
      <c r="J64" s="229"/>
    </row>
    <row r="65" spans="2:10" ht="13.5" customHeight="1" x14ac:dyDescent="0.2">
      <c r="B65" s="427"/>
      <c r="C65" s="420"/>
      <c r="D65" s="423"/>
      <c r="E65" t="str">
        <f>D55</f>
        <v>MO Kolín RIVE</v>
      </c>
      <c r="F65" t="str">
        <f t="shared" si="1"/>
        <v>-- neobsazeno --</v>
      </c>
      <c r="G65" s="173">
        <v>11</v>
      </c>
      <c r="H65" s="264"/>
      <c r="I65" s="230"/>
      <c r="J65" s="229"/>
    </row>
    <row r="66" spans="2:10" ht="13.5" customHeight="1" x14ac:dyDescent="0.2">
      <c r="B66" s="427"/>
      <c r="C66" s="420"/>
      <c r="D66" s="423"/>
      <c r="E66" t="str">
        <f>D55</f>
        <v>MO Kolín RIVE</v>
      </c>
      <c r="F66" t="str">
        <f t="shared" si="1"/>
        <v>-- neobsazeno --</v>
      </c>
      <c r="G66" s="173">
        <v>12</v>
      </c>
      <c r="H66" s="264"/>
      <c r="I66" s="230"/>
      <c r="J66" s="229"/>
    </row>
    <row r="67" spans="2:10" ht="13.5" customHeight="1" x14ac:dyDescent="0.2">
      <c r="B67" s="427"/>
      <c r="C67" s="421"/>
      <c r="D67" s="424"/>
      <c r="E67" t="str">
        <f>D55</f>
        <v>MO Kolín RIVE</v>
      </c>
      <c r="F67" t="str">
        <f t="shared" ref="F67:F98" si="2">IF(H67&lt;&gt;"", I67, "-- neobsazeno --")</f>
        <v>-- neobsazeno --</v>
      </c>
      <c r="G67" s="173">
        <v>13</v>
      </c>
      <c r="H67" s="264"/>
      <c r="I67" s="230"/>
      <c r="J67" s="229"/>
    </row>
    <row r="68" spans="2:10" ht="13.5" customHeight="1" x14ac:dyDescent="0.2">
      <c r="B68" s="427"/>
      <c r="C68" s="419" t="s">
        <v>90</v>
      </c>
      <c r="D68" s="422" t="str">
        <f>$M9</f>
        <v>ČRS MIVARDI CZ Mohelnice</v>
      </c>
      <c r="E68" t="str">
        <f>D68</f>
        <v>ČRS MIVARDI CZ Mohelnice</v>
      </c>
      <c r="F68" t="str">
        <f t="shared" si="2"/>
        <v>Melcher Miroslav</v>
      </c>
      <c r="G68" s="173">
        <v>1</v>
      </c>
      <c r="H68" s="263">
        <v>4</v>
      </c>
      <c r="I68" s="258" t="s">
        <v>207</v>
      </c>
      <c r="J68" s="257" t="s">
        <v>235</v>
      </c>
    </row>
    <row r="69" spans="2:10" ht="13.5" customHeight="1" x14ac:dyDescent="0.2">
      <c r="B69" s="427"/>
      <c r="C69" s="420"/>
      <c r="D69" s="423"/>
      <c r="E69" t="str">
        <f>D68</f>
        <v>ČRS MIVARDI CZ Mohelnice</v>
      </c>
      <c r="F69" t="str">
        <f t="shared" si="2"/>
        <v>Bednařík Dušan</v>
      </c>
      <c r="G69" s="173">
        <v>2</v>
      </c>
      <c r="H69" s="263">
        <v>5</v>
      </c>
      <c r="I69" s="258" t="s">
        <v>208</v>
      </c>
      <c r="J69" s="257" t="s">
        <v>235</v>
      </c>
    </row>
    <row r="70" spans="2:10" ht="13.5" customHeight="1" x14ac:dyDescent="0.2">
      <c r="B70" s="427"/>
      <c r="C70" s="420"/>
      <c r="D70" s="423"/>
      <c r="E70" t="str">
        <f>D68</f>
        <v>ČRS MIVARDI CZ Mohelnice</v>
      </c>
      <c r="F70" t="str">
        <f t="shared" si="2"/>
        <v>Ing. Freylich Václav PhD.</v>
      </c>
      <c r="G70" s="173">
        <v>3</v>
      </c>
      <c r="H70" s="263">
        <v>124</v>
      </c>
      <c r="I70" s="258" t="s">
        <v>245</v>
      </c>
      <c r="J70" s="257" t="s">
        <v>235</v>
      </c>
    </row>
    <row r="71" spans="2:10" ht="13.5" customHeight="1" x14ac:dyDescent="0.2">
      <c r="B71" s="427"/>
      <c r="C71" s="420"/>
      <c r="D71" s="423"/>
      <c r="E71" t="str">
        <f>D68</f>
        <v>ČRS MIVARDI CZ Mohelnice</v>
      </c>
      <c r="F71" t="str">
        <f t="shared" si="2"/>
        <v>Ing. Skalický Karel ml.</v>
      </c>
      <c r="G71" s="173">
        <v>4</v>
      </c>
      <c r="H71" s="263">
        <v>568</v>
      </c>
      <c r="I71" s="258" t="s">
        <v>246</v>
      </c>
      <c r="J71" s="257" t="s">
        <v>235</v>
      </c>
    </row>
    <row r="72" spans="2:10" ht="13.5" customHeight="1" x14ac:dyDescent="0.2">
      <c r="B72" s="427"/>
      <c r="C72" s="420"/>
      <c r="D72" s="423"/>
      <c r="E72" t="str">
        <f>D68</f>
        <v>ČRS MIVARDI CZ Mohelnice</v>
      </c>
      <c r="F72" t="str">
        <f t="shared" si="2"/>
        <v>Milewski Zbigniew</v>
      </c>
      <c r="G72" s="173">
        <v>5</v>
      </c>
      <c r="H72" s="263">
        <v>3551</v>
      </c>
      <c r="I72" s="258" t="s">
        <v>247</v>
      </c>
      <c r="J72" s="257" t="s">
        <v>235</v>
      </c>
    </row>
    <row r="73" spans="2:10" ht="13.5" customHeight="1" x14ac:dyDescent="0.2">
      <c r="B73" s="427"/>
      <c r="C73" s="420"/>
      <c r="D73" s="423"/>
      <c r="E73" t="str">
        <f>D68</f>
        <v>ČRS MIVARDI CZ Mohelnice</v>
      </c>
      <c r="F73" t="str">
        <f t="shared" si="2"/>
        <v>Górecky Kacper Lukasz</v>
      </c>
      <c r="G73" s="173">
        <v>6</v>
      </c>
      <c r="H73" s="263">
        <v>4123</v>
      </c>
      <c r="I73" s="258" t="s">
        <v>248</v>
      </c>
      <c r="J73" s="257" t="s">
        <v>235</v>
      </c>
    </row>
    <row r="74" spans="2:10" ht="13.5" customHeight="1" x14ac:dyDescent="0.2">
      <c r="B74" s="427"/>
      <c r="C74" s="420"/>
      <c r="D74" s="423"/>
      <c r="E74" t="str">
        <f>D68</f>
        <v>ČRS MIVARDI CZ Mohelnice</v>
      </c>
      <c r="F74" t="str">
        <f t="shared" si="2"/>
        <v>Bc. Grešová Jana</v>
      </c>
      <c r="G74" s="173">
        <v>7</v>
      </c>
      <c r="H74" s="263">
        <v>129</v>
      </c>
      <c r="I74" s="258" t="s">
        <v>249</v>
      </c>
      <c r="J74" s="257" t="s">
        <v>235</v>
      </c>
    </row>
    <row r="75" spans="2:10" ht="13.5" customHeight="1" x14ac:dyDescent="0.2">
      <c r="B75" s="427"/>
      <c r="C75" s="420"/>
      <c r="D75" s="423"/>
      <c r="E75" t="str">
        <f>D68</f>
        <v>ČRS MIVARDI CZ Mohelnice</v>
      </c>
      <c r="F75" t="str">
        <f t="shared" si="2"/>
        <v>Michalovič Tomáš</v>
      </c>
      <c r="G75" s="173">
        <v>8</v>
      </c>
      <c r="H75" s="263">
        <v>2412</v>
      </c>
      <c r="I75" s="258" t="s">
        <v>209</v>
      </c>
      <c r="J75" s="257" t="s">
        <v>235</v>
      </c>
    </row>
    <row r="76" spans="2:10" ht="13.5" customHeight="1" x14ac:dyDescent="0.2">
      <c r="B76" s="427"/>
      <c r="C76" s="420"/>
      <c r="D76" s="423"/>
      <c r="E76" t="str">
        <f>D68</f>
        <v>ČRS MIVARDI CZ Mohelnice</v>
      </c>
      <c r="F76" t="str">
        <f t="shared" si="2"/>
        <v>Chromý Radomír</v>
      </c>
      <c r="G76" s="173">
        <v>9</v>
      </c>
      <c r="H76" s="265">
        <v>250</v>
      </c>
      <c r="I76" s="260" t="s">
        <v>250</v>
      </c>
      <c r="J76" s="259" t="s">
        <v>235</v>
      </c>
    </row>
    <row r="77" spans="2:10" ht="13.5" customHeight="1" x14ac:dyDescent="0.2">
      <c r="B77" s="427"/>
      <c r="C77" s="420"/>
      <c r="D77" s="423"/>
      <c r="E77" t="str">
        <f>D68</f>
        <v>ČRS MIVARDI CZ Mohelnice</v>
      </c>
      <c r="F77" t="str">
        <f t="shared" si="2"/>
        <v>Mihál Pavol</v>
      </c>
      <c r="G77" s="173">
        <v>10</v>
      </c>
      <c r="H77" s="265">
        <v>71</v>
      </c>
      <c r="I77" s="260" t="s">
        <v>251</v>
      </c>
      <c r="J77" s="259" t="s">
        <v>235</v>
      </c>
    </row>
    <row r="78" spans="2:10" ht="13.5" customHeight="1" x14ac:dyDescent="0.2">
      <c r="B78" s="427"/>
      <c r="C78" s="420"/>
      <c r="D78" s="423"/>
      <c r="E78" t="str">
        <f>D68</f>
        <v>ČRS MIVARDI CZ Mohelnice</v>
      </c>
      <c r="F78" t="str">
        <f t="shared" si="2"/>
        <v>-- neobsazeno --</v>
      </c>
      <c r="G78" s="173">
        <v>11</v>
      </c>
      <c r="H78" s="265" t="s">
        <v>82</v>
      </c>
      <c r="I78" s="260" t="s">
        <v>82</v>
      </c>
      <c r="J78" s="259" t="s">
        <v>82</v>
      </c>
    </row>
    <row r="79" spans="2:10" ht="13.5" customHeight="1" x14ac:dyDescent="0.2">
      <c r="B79" s="427"/>
      <c r="C79" s="420"/>
      <c r="D79" s="423"/>
      <c r="E79" t="str">
        <f>D68</f>
        <v>ČRS MIVARDI CZ Mohelnice</v>
      </c>
      <c r="F79" t="str">
        <f t="shared" si="2"/>
        <v>-- neobsazeno --</v>
      </c>
      <c r="G79" s="173">
        <v>12</v>
      </c>
      <c r="H79" s="264"/>
      <c r="I79" s="230"/>
      <c r="J79" s="229"/>
    </row>
    <row r="80" spans="2:10" ht="13.5" customHeight="1" x14ac:dyDescent="0.2">
      <c r="B80" s="427"/>
      <c r="C80" s="421"/>
      <c r="D80" s="424"/>
      <c r="E80" t="str">
        <f>D68</f>
        <v>ČRS MIVARDI CZ Mohelnice</v>
      </c>
      <c r="F80" t="str">
        <f t="shared" si="2"/>
        <v>-- neobsazeno --</v>
      </c>
      <c r="G80" s="173">
        <v>13</v>
      </c>
      <c r="H80" s="264"/>
      <c r="I80" s="230"/>
      <c r="J80" s="229"/>
    </row>
    <row r="81" spans="2:10" ht="13.5" customHeight="1" x14ac:dyDescent="0.2">
      <c r="B81" s="427"/>
      <c r="C81" s="419" t="s">
        <v>91</v>
      </c>
      <c r="D81" s="422" t="str">
        <f>$M10</f>
        <v>RSK LIPANI MIVARDI Třebechovice pod Orebem</v>
      </c>
      <c r="E81" t="str">
        <f>D81</f>
        <v>RSK LIPANI MIVARDI Třebechovice pod Orebem</v>
      </c>
      <c r="F81" t="str">
        <f t="shared" si="2"/>
        <v>Kubík Martin</v>
      </c>
      <c r="G81" s="173">
        <v>1</v>
      </c>
      <c r="H81" s="263">
        <v>786</v>
      </c>
      <c r="I81" s="258" t="s">
        <v>210</v>
      </c>
      <c r="J81" s="257" t="s">
        <v>235</v>
      </c>
    </row>
    <row r="82" spans="2:10" ht="13.5" customHeight="1" x14ac:dyDescent="0.2">
      <c r="B82" s="427"/>
      <c r="C82" s="420"/>
      <c r="D82" s="423"/>
      <c r="E82" t="str">
        <f>D81</f>
        <v>RSK LIPANI MIVARDI Třebechovice pod Orebem</v>
      </c>
      <c r="F82" t="str">
        <f t="shared" si="2"/>
        <v>Ing. Bartoš Jiří</v>
      </c>
      <c r="G82" s="173">
        <v>2</v>
      </c>
      <c r="H82" s="263">
        <v>781</v>
      </c>
      <c r="I82" s="258" t="s">
        <v>252</v>
      </c>
      <c r="J82" s="257" t="s">
        <v>235</v>
      </c>
    </row>
    <row r="83" spans="2:10" ht="13.5" customHeight="1" x14ac:dyDescent="0.2">
      <c r="B83" s="427"/>
      <c r="C83" s="420"/>
      <c r="D83" s="423"/>
      <c r="E83" t="str">
        <f>D81</f>
        <v>RSK LIPANI MIVARDI Třebechovice pod Orebem</v>
      </c>
      <c r="F83" t="str">
        <f t="shared" si="2"/>
        <v>Ing. Bartoš Jan</v>
      </c>
      <c r="G83" s="173">
        <v>3</v>
      </c>
      <c r="H83" s="263">
        <v>949</v>
      </c>
      <c r="I83" s="258" t="s">
        <v>253</v>
      </c>
      <c r="J83" s="257" t="s">
        <v>235</v>
      </c>
    </row>
    <row r="84" spans="2:10" ht="13.5" customHeight="1" x14ac:dyDescent="0.2">
      <c r="B84" s="427"/>
      <c r="C84" s="420"/>
      <c r="D84" s="423"/>
      <c r="E84" t="str">
        <f>D81</f>
        <v>RSK LIPANI MIVARDI Třebechovice pod Orebem</v>
      </c>
      <c r="F84" t="str">
        <f t="shared" si="2"/>
        <v>Jireček Miroslav</v>
      </c>
      <c r="G84" s="173">
        <v>4</v>
      </c>
      <c r="H84" s="263">
        <v>1745</v>
      </c>
      <c r="I84" s="258" t="s">
        <v>211</v>
      </c>
      <c r="J84" s="257" t="s">
        <v>235</v>
      </c>
    </row>
    <row r="85" spans="2:10" ht="13.5" customHeight="1" x14ac:dyDescent="0.2">
      <c r="B85" s="427"/>
      <c r="C85" s="420"/>
      <c r="D85" s="423"/>
      <c r="E85" t="str">
        <f>D81</f>
        <v>RSK LIPANI MIVARDI Třebechovice pod Orebem</v>
      </c>
      <c r="F85" t="str">
        <f t="shared" si="2"/>
        <v>Slezák Pavel</v>
      </c>
      <c r="G85" s="173">
        <v>5</v>
      </c>
      <c r="H85" s="263">
        <v>788</v>
      </c>
      <c r="I85" s="258" t="s">
        <v>212</v>
      </c>
      <c r="J85" s="257" t="s">
        <v>235</v>
      </c>
    </row>
    <row r="86" spans="2:10" ht="13.5" customHeight="1" x14ac:dyDescent="0.2">
      <c r="B86" s="427"/>
      <c r="C86" s="420"/>
      <c r="D86" s="423"/>
      <c r="E86" t="str">
        <f>D81</f>
        <v>RSK LIPANI MIVARDI Třebechovice pod Orebem</v>
      </c>
      <c r="F86" t="str">
        <f t="shared" si="2"/>
        <v>Kubík Marcel</v>
      </c>
      <c r="G86" s="173">
        <v>6</v>
      </c>
      <c r="H86" s="263">
        <v>1620</v>
      </c>
      <c r="I86" s="258" t="s">
        <v>213</v>
      </c>
      <c r="J86" s="257" t="s">
        <v>235</v>
      </c>
    </row>
    <row r="87" spans="2:10" ht="13.5" customHeight="1" x14ac:dyDescent="0.2">
      <c r="B87" s="427"/>
      <c r="C87" s="420"/>
      <c r="D87" s="423"/>
      <c r="E87" t="str">
        <f>D81</f>
        <v>RSK LIPANI MIVARDI Třebechovice pod Orebem</v>
      </c>
      <c r="F87" t="str">
        <f t="shared" si="2"/>
        <v>Chmelař Lubomír</v>
      </c>
      <c r="G87" s="173">
        <v>7</v>
      </c>
      <c r="H87" s="263">
        <v>1619</v>
      </c>
      <c r="I87" s="258" t="s">
        <v>214</v>
      </c>
      <c r="J87" s="257" t="s">
        <v>235</v>
      </c>
    </row>
    <row r="88" spans="2:10" ht="13.5" customHeight="1" x14ac:dyDescent="0.2">
      <c r="B88" s="427"/>
      <c r="C88" s="420"/>
      <c r="D88" s="423"/>
      <c r="E88" t="str">
        <f>D81</f>
        <v>RSK LIPANI MIVARDI Třebechovice pod Orebem</v>
      </c>
      <c r="F88" t="str">
        <f t="shared" si="2"/>
        <v>Veselý Jan</v>
      </c>
      <c r="G88" s="173">
        <v>8</v>
      </c>
      <c r="H88" s="263">
        <v>1804</v>
      </c>
      <c r="I88" s="258" t="s">
        <v>215</v>
      </c>
      <c r="J88" s="257" t="s">
        <v>235</v>
      </c>
    </row>
    <row r="89" spans="2:10" ht="13.5" customHeight="1" x14ac:dyDescent="0.2">
      <c r="B89" s="427"/>
      <c r="C89" s="420"/>
      <c r="D89" s="423"/>
      <c r="E89" t="str">
        <f>D81</f>
        <v>RSK LIPANI MIVARDI Třebechovice pod Orebem</v>
      </c>
      <c r="F89" t="str">
        <f t="shared" si="2"/>
        <v>-- neobsazeno --</v>
      </c>
      <c r="G89" s="173">
        <v>9</v>
      </c>
      <c r="H89" s="264" t="s">
        <v>82</v>
      </c>
      <c r="I89" s="230" t="s">
        <v>82</v>
      </c>
      <c r="J89" s="229" t="s">
        <v>82</v>
      </c>
    </row>
    <row r="90" spans="2:10" ht="13.5" customHeight="1" x14ac:dyDescent="0.2">
      <c r="B90" s="427"/>
      <c r="C90" s="420"/>
      <c r="D90" s="423"/>
      <c r="E90" t="str">
        <f>D81</f>
        <v>RSK LIPANI MIVARDI Třebechovice pod Orebem</v>
      </c>
      <c r="F90" t="str">
        <f t="shared" si="2"/>
        <v>-- neobsazeno --</v>
      </c>
      <c r="G90" s="173">
        <v>10</v>
      </c>
      <c r="H90" s="264" t="s">
        <v>82</v>
      </c>
      <c r="I90" s="230" t="s">
        <v>82</v>
      </c>
      <c r="J90" s="229" t="s">
        <v>82</v>
      </c>
    </row>
    <row r="91" spans="2:10" ht="13.5" customHeight="1" x14ac:dyDescent="0.2">
      <c r="B91" s="427"/>
      <c r="C91" s="420"/>
      <c r="D91" s="423"/>
      <c r="E91" t="str">
        <f>D81</f>
        <v>RSK LIPANI MIVARDI Třebechovice pod Orebem</v>
      </c>
      <c r="F91" t="str">
        <f t="shared" si="2"/>
        <v>-- neobsazeno --</v>
      </c>
      <c r="G91" s="173">
        <v>11</v>
      </c>
      <c r="H91" s="264"/>
      <c r="I91" s="230"/>
      <c r="J91" s="229"/>
    </row>
    <row r="92" spans="2:10" ht="13.5" customHeight="1" x14ac:dyDescent="0.2">
      <c r="B92" s="427"/>
      <c r="C92" s="420"/>
      <c r="D92" s="423"/>
      <c r="E92" t="str">
        <f>D81</f>
        <v>RSK LIPANI MIVARDI Třebechovice pod Orebem</v>
      </c>
      <c r="F92" t="str">
        <f t="shared" si="2"/>
        <v>-- neobsazeno --</v>
      </c>
      <c r="G92" s="173">
        <v>12</v>
      </c>
      <c r="H92" s="264"/>
      <c r="I92" s="230"/>
      <c r="J92" s="229"/>
    </row>
    <row r="93" spans="2:10" ht="13.5" customHeight="1" x14ac:dyDescent="0.2">
      <c r="B93" s="427"/>
      <c r="C93" s="421"/>
      <c r="D93" s="424"/>
      <c r="E93" t="str">
        <f>D81</f>
        <v>RSK LIPANI MIVARDI Třebechovice pod Orebem</v>
      </c>
      <c r="F93" t="str">
        <f t="shared" si="2"/>
        <v>-- neobsazeno --</v>
      </c>
      <c r="G93" s="173">
        <v>13</v>
      </c>
      <c r="H93" s="264"/>
      <c r="I93" s="230"/>
      <c r="J93" s="229"/>
    </row>
    <row r="94" spans="2:10" ht="13.5" customHeight="1" x14ac:dyDescent="0.2">
      <c r="B94" s="427"/>
      <c r="C94" s="419" t="s">
        <v>92</v>
      </c>
      <c r="D94" s="422" t="str">
        <f>$M11</f>
        <v>MO ČRS Jindřichův Hradec „A“</v>
      </c>
      <c r="E94" t="str">
        <f>D94</f>
        <v>MO ČRS Jindřichův Hradec „A“</v>
      </c>
      <c r="F94" t="str">
        <f t="shared" si="2"/>
        <v>Prášek Pavel</v>
      </c>
      <c r="G94" s="173">
        <v>1</v>
      </c>
      <c r="H94" s="263">
        <v>28</v>
      </c>
      <c r="I94" s="258" t="s">
        <v>254</v>
      </c>
      <c r="J94" s="257" t="s">
        <v>235</v>
      </c>
    </row>
    <row r="95" spans="2:10" ht="13.5" customHeight="1" x14ac:dyDescent="0.2">
      <c r="B95" s="427"/>
      <c r="C95" s="420"/>
      <c r="D95" s="423"/>
      <c r="E95" t="str">
        <f>D94</f>
        <v>MO ČRS Jindřichův Hradec „A“</v>
      </c>
      <c r="F95" t="str">
        <f t="shared" si="2"/>
        <v>Heřmánek Tomáš</v>
      </c>
      <c r="G95" s="173">
        <v>2</v>
      </c>
      <c r="H95" s="263">
        <v>19</v>
      </c>
      <c r="I95" s="258" t="s">
        <v>255</v>
      </c>
      <c r="J95" s="257" t="s">
        <v>235</v>
      </c>
    </row>
    <row r="96" spans="2:10" ht="13.5" customHeight="1" x14ac:dyDescent="0.2">
      <c r="B96" s="427"/>
      <c r="C96" s="420"/>
      <c r="D96" s="423"/>
      <c r="E96" t="str">
        <f>D94</f>
        <v>MO ČRS Jindřichův Hradec „A“</v>
      </c>
      <c r="F96" t="str">
        <f t="shared" si="2"/>
        <v>Ing. Kostka Jaroslav</v>
      </c>
      <c r="G96" s="173">
        <v>3</v>
      </c>
      <c r="H96" s="263">
        <v>21</v>
      </c>
      <c r="I96" s="258" t="s">
        <v>256</v>
      </c>
      <c r="J96" s="257" t="s">
        <v>235</v>
      </c>
    </row>
    <row r="97" spans="2:10" ht="13.5" customHeight="1" x14ac:dyDescent="0.2">
      <c r="B97" s="427"/>
      <c r="C97" s="420"/>
      <c r="D97" s="423"/>
      <c r="E97" t="str">
        <f>D94</f>
        <v>MO ČRS Jindřichův Hradec „A“</v>
      </c>
      <c r="F97" t="str">
        <f t="shared" si="2"/>
        <v>Kostka Jan</v>
      </c>
      <c r="G97" s="173">
        <v>4</v>
      </c>
      <c r="H97" s="263">
        <v>1853</v>
      </c>
      <c r="I97" s="258" t="s">
        <v>257</v>
      </c>
      <c r="J97" s="257" t="s">
        <v>237</v>
      </c>
    </row>
    <row r="98" spans="2:10" ht="13.5" customHeight="1" x14ac:dyDescent="0.2">
      <c r="B98" s="427"/>
      <c r="C98" s="420"/>
      <c r="D98" s="423"/>
      <c r="E98" t="str">
        <f>D94</f>
        <v>MO ČRS Jindřichův Hradec „A“</v>
      </c>
      <c r="F98" t="str">
        <f t="shared" si="2"/>
        <v>Ing. Kostka Josef</v>
      </c>
      <c r="G98" s="173">
        <v>5</v>
      </c>
      <c r="H98" s="263">
        <v>22</v>
      </c>
      <c r="I98" s="258" t="s">
        <v>258</v>
      </c>
      <c r="J98" s="257" t="s">
        <v>235</v>
      </c>
    </row>
    <row r="99" spans="2:10" ht="13.5" customHeight="1" x14ac:dyDescent="0.2">
      <c r="B99" s="427"/>
      <c r="C99" s="420"/>
      <c r="D99" s="423"/>
      <c r="E99" t="str">
        <f>D94</f>
        <v>MO ČRS Jindřichův Hradec „A“</v>
      </c>
      <c r="F99" t="str">
        <f t="shared" ref="F99:F130" si="3">IF(H99&lt;&gt;"", I99, "-- neobsazeno --")</f>
        <v>Žák Miloslav st.</v>
      </c>
      <c r="G99" s="173">
        <v>6</v>
      </c>
      <c r="H99" s="263">
        <v>35</v>
      </c>
      <c r="I99" s="258" t="s">
        <v>259</v>
      </c>
      <c r="J99" s="257" t="s">
        <v>235</v>
      </c>
    </row>
    <row r="100" spans="2:10" ht="13.5" customHeight="1" x14ac:dyDescent="0.2">
      <c r="B100" s="427"/>
      <c r="C100" s="420"/>
      <c r="D100" s="423"/>
      <c r="E100" t="str">
        <f>D94</f>
        <v>MO ČRS Jindřichův Hradec „A“</v>
      </c>
      <c r="F100" t="str">
        <f t="shared" si="3"/>
        <v>Kejst Martin</v>
      </c>
      <c r="G100" s="173">
        <v>7</v>
      </c>
      <c r="H100" s="263">
        <v>3954</v>
      </c>
      <c r="I100" s="258" t="s">
        <v>260</v>
      </c>
      <c r="J100" s="257" t="s">
        <v>235</v>
      </c>
    </row>
    <row r="101" spans="2:10" ht="13.5" customHeight="1" x14ac:dyDescent="0.2">
      <c r="B101" s="427"/>
      <c r="C101" s="420"/>
      <c r="D101" s="423"/>
      <c r="E101" t="str">
        <f>D94</f>
        <v>MO ČRS Jindřichův Hradec „A“</v>
      </c>
      <c r="F101" t="str">
        <f t="shared" si="3"/>
        <v>Adamec Václav DiS</v>
      </c>
      <c r="G101" s="173">
        <v>8</v>
      </c>
      <c r="H101" s="263">
        <v>10</v>
      </c>
      <c r="I101" s="258" t="s">
        <v>261</v>
      </c>
      <c r="J101" s="257" t="s">
        <v>235</v>
      </c>
    </row>
    <row r="102" spans="2:10" ht="13.5" customHeight="1" x14ac:dyDescent="0.2">
      <c r="B102" s="427"/>
      <c r="C102" s="420"/>
      <c r="D102" s="423"/>
      <c r="E102" t="str">
        <f>D94</f>
        <v>MO ČRS Jindřichův Hradec „A“</v>
      </c>
      <c r="F102" t="str">
        <f t="shared" si="3"/>
        <v>Kovařík Jaroslav ml.</v>
      </c>
      <c r="G102" s="173">
        <v>9</v>
      </c>
      <c r="H102" s="265">
        <v>37</v>
      </c>
      <c r="I102" s="260" t="s">
        <v>262</v>
      </c>
      <c r="J102" s="259" t="s">
        <v>235</v>
      </c>
    </row>
    <row r="103" spans="2:10" ht="13.5" customHeight="1" x14ac:dyDescent="0.2">
      <c r="B103" s="427"/>
      <c r="C103" s="420"/>
      <c r="D103" s="423"/>
      <c r="E103" t="str">
        <f>D94</f>
        <v>MO ČRS Jindřichův Hradec „A“</v>
      </c>
      <c r="F103" t="str">
        <f t="shared" si="3"/>
        <v>Pekař Jaroslav</v>
      </c>
      <c r="G103" s="173">
        <v>10</v>
      </c>
      <c r="H103" s="265">
        <v>39</v>
      </c>
      <c r="I103" s="260" t="s">
        <v>263</v>
      </c>
      <c r="J103" s="259" t="s">
        <v>235</v>
      </c>
    </row>
    <row r="104" spans="2:10" ht="13.5" customHeight="1" x14ac:dyDescent="0.2">
      <c r="B104" s="427"/>
      <c r="C104" s="420"/>
      <c r="D104" s="423"/>
      <c r="E104" t="str">
        <f>D94</f>
        <v>MO ČRS Jindřichův Hradec „A“</v>
      </c>
      <c r="F104" t="str">
        <f t="shared" si="3"/>
        <v>-- neobsazeno --</v>
      </c>
      <c r="G104" s="173">
        <v>11</v>
      </c>
      <c r="H104" s="264" t="s">
        <v>82</v>
      </c>
      <c r="I104" s="230" t="s">
        <v>82</v>
      </c>
      <c r="J104" s="229" t="s">
        <v>82</v>
      </c>
    </row>
    <row r="105" spans="2:10" ht="13.5" customHeight="1" x14ac:dyDescent="0.2">
      <c r="B105" s="427"/>
      <c r="C105" s="420"/>
      <c r="D105" s="423"/>
      <c r="E105" t="str">
        <f>D94</f>
        <v>MO ČRS Jindřichův Hradec „A“</v>
      </c>
      <c r="F105" t="str">
        <f t="shared" si="3"/>
        <v>-- neobsazeno --</v>
      </c>
      <c r="G105" s="173">
        <v>12</v>
      </c>
      <c r="H105" s="264" t="s">
        <v>82</v>
      </c>
      <c r="I105" s="230" t="s">
        <v>82</v>
      </c>
      <c r="J105" s="229" t="s">
        <v>82</v>
      </c>
    </row>
    <row r="106" spans="2:10" ht="13.5" customHeight="1" x14ac:dyDescent="0.2">
      <c r="B106" s="427"/>
      <c r="C106" s="421"/>
      <c r="D106" s="424"/>
      <c r="E106" t="str">
        <f>D94</f>
        <v>MO ČRS Jindřichův Hradec „A“</v>
      </c>
      <c r="F106" t="str">
        <f t="shared" si="3"/>
        <v>-- neobsazeno --</v>
      </c>
      <c r="G106" s="173">
        <v>13</v>
      </c>
      <c r="H106" s="264"/>
      <c r="I106" s="230"/>
      <c r="J106" s="229"/>
    </row>
    <row r="107" spans="2:10" ht="13.5" customHeight="1" x14ac:dyDescent="0.2">
      <c r="B107" s="427"/>
      <c r="C107" s="419" t="s">
        <v>93</v>
      </c>
      <c r="D107" s="422" t="str">
        <f>$M12</f>
        <v>MRS Uherské Hradiště PRESTON</v>
      </c>
      <c r="E107" t="str">
        <f>D107</f>
        <v>MRS Uherské Hradiště PRESTON</v>
      </c>
      <c r="F107" t="str">
        <f t="shared" si="3"/>
        <v>Matej Jiří</v>
      </c>
      <c r="G107" s="173">
        <v>1</v>
      </c>
      <c r="H107" s="263">
        <v>2188</v>
      </c>
      <c r="I107" s="258" t="s">
        <v>216</v>
      </c>
      <c r="J107" s="257" t="s">
        <v>235</v>
      </c>
    </row>
    <row r="108" spans="2:10" ht="13.5" customHeight="1" x14ac:dyDescent="0.2">
      <c r="B108" s="427"/>
      <c r="C108" s="420"/>
      <c r="D108" s="423"/>
      <c r="E108" t="str">
        <f>D107</f>
        <v>MRS Uherské Hradiště PRESTON</v>
      </c>
      <c r="F108" t="str">
        <f t="shared" si="3"/>
        <v>Ing. Lakoš Gustav</v>
      </c>
      <c r="G108" s="173">
        <v>2</v>
      </c>
      <c r="H108" s="263">
        <v>2187</v>
      </c>
      <c r="I108" s="258" t="s">
        <v>264</v>
      </c>
      <c r="J108" s="257" t="s">
        <v>235</v>
      </c>
    </row>
    <row r="109" spans="2:10" ht="13.5" customHeight="1" x14ac:dyDescent="0.2">
      <c r="B109" s="427"/>
      <c r="C109" s="420"/>
      <c r="D109" s="423"/>
      <c r="E109" t="str">
        <f>D107</f>
        <v>MRS Uherské Hradiště PRESTON</v>
      </c>
      <c r="F109" t="str">
        <f t="shared" si="3"/>
        <v>Bradna Ladislav ml.</v>
      </c>
      <c r="G109" s="173">
        <v>3</v>
      </c>
      <c r="H109" s="263">
        <v>2368</v>
      </c>
      <c r="I109" s="258" t="s">
        <v>265</v>
      </c>
      <c r="J109" s="257" t="s">
        <v>235</v>
      </c>
    </row>
    <row r="110" spans="2:10" ht="13.5" customHeight="1" x14ac:dyDescent="0.2">
      <c r="B110" s="427"/>
      <c r="C110" s="420"/>
      <c r="D110" s="423"/>
      <c r="E110" t="str">
        <f>D107</f>
        <v>MRS Uherské Hradiště PRESTON</v>
      </c>
      <c r="F110" t="str">
        <f t="shared" si="3"/>
        <v>Kolínek Miroslav</v>
      </c>
      <c r="G110" s="173">
        <v>4</v>
      </c>
      <c r="H110" s="263">
        <v>2164</v>
      </c>
      <c r="I110" s="258" t="s">
        <v>217</v>
      </c>
      <c r="J110" s="257" t="s">
        <v>235</v>
      </c>
    </row>
    <row r="111" spans="2:10" ht="13.5" customHeight="1" x14ac:dyDescent="0.2">
      <c r="B111" s="427"/>
      <c r="C111" s="420"/>
      <c r="D111" s="423"/>
      <c r="E111" t="str">
        <f>D107</f>
        <v>MRS Uherské Hradiště PRESTON</v>
      </c>
      <c r="F111" t="str">
        <f t="shared" si="3"/>
        <v>Ing. Jakeš Jan</v>
      </c>
      <c r="G111" s="173">
        <v>5</v>
      </c>
      <c r="H111" s="263">
        <v>2409</v>
      </c>
      <c r="I111" s="258" t="s">
        <v>266</v>
      </c>
      <c r="J111" s="257" t="s">
        <v>235</v>
      </c>
    </row>
    <row r="112" spans="2:10" ht="13.5" customHeight="1" x14ac:dyDescent="0.2">
      <c r="B112" s="427"/>
      <c r="C112" s="420"/>
      <c r="D112" s="423"/>
      <c r="E112" t="str">
        <f>D107</f>
        <v>MRS Uherské Hradiště PRESTON</v>
      </c>
      <c r="F112" t="str">
        <f t="shared" si="3"/>
        <v>Kopřiva Petr</v>
      </c>
      <c r="G112" s="173">
        <v>6</v>
      </c>
      <c r="H112" s="263">
        <v>3043</v>
      </c>
      <c r="I112" s="258" t="s">
        <v>218</v>
      </c>
      <c r="J112" s="257" t="s">
        <v>235</v>
      </c>
    </row>
    <row r="113" spans="2:10" ht="13.5" customHeight="1" x14ac:dyDescent="0.2">
      <c r="B113" s="427"/>
      <c r="C113" s="420"/>
      <c r="D113" s="423"/>
      <c r="E113" t="str">
        <f>D107</f>
        <v>MRS Uherské Hradiště PRESTON</v>
      </c>
      <c r="F113" t="str">
        <f t="shared" si="3"/>
        <v>Ing. Mahr Jiří</v>
      </c>
      <c r="G113" s="173">
        <v>7</v>
      </c>
      <c r="H113" s="263">
        <v>62</v>
      </c>
      <c r="I113" s="258" t="s">
        <v>267</v>
      </c>
      <c r="J113" s="257" t="s">
        <v>235</v>
      </c>
    </row>
    <row r="114" spans="2:10" ht="13.5" customHeight="1" x14ac:dyDescent="0.2">
      <c r="B114" s="427"/>
      <c r="C114" s="420"/>
      <c r="D114" s="423"/>
      <c r="E114" t="str">
        <f>D107</f>
        <v>MRS Uherské Hradiště PRESTON</v>
      </c>
      <c r="F114" t="str">
        <f t="shared" si="3"/>
        <v>Kobliha Martin</v>
      </c>
      <c r="G114" s="173">
        <v>8</v>
      </c>
      <c r="H114" s="263">
        <v>4164</v>
      </c>
      <c r="I114" s="258" t="s">
        <v>219</v>
      </c>
      <c r="J114" s="257" t="s">
        <v>235</v>
      </c>
    </row>
    <row r="115" spans="2:10" ht="13.5" customHeight="1" x14ac:dyDescent="0.2">
      <c r="B115" s="427"/>
      <c r="C115" s="420"/>
      <c r="D115" s="423"/>
      <c r="E115" t="str">
        <f>D107</f>
        <v>MRS Uherské Hradiště PRESTON</v>
      </c>
      <c r="F115" t="str">
        <f t="shared" si="3"/>
        <v>Olšán Jakub</v>
      </c>
      <c r="G115" s="173">
        <v>9</v>
      </c>
      <c r="H115" s="265">
        <v>3450</v>
      </c>
      <c r="I115" s="260" t="s">
        <v>220</v>
      </c>
      <c r="J115" s="259" t="s">
        <v>237</v>
      </c>
    </row>
    <row r="116" spans="2:10" ht="13.5" customHeight="1" x14ac:dyDescent="0.2">
      <c r="B116" s="427"/>
      <c r="C116" s="420"/>
      <c r="D116" s="423"/>
      <c r="E116" t="str">
        <f>D107</f>
        <v>MRS Uherské Hradiště PRESTON</v>
      </c>
      <c r="F116" t="str">
        <f t="shared" si="3"/>
        <v>Voda Radek</v>
      </c>
      <c r="G116" s="173">
        <v>10</v>
      </c>
      <c r="H116" s="265">
        <v>6208</v>
      </c>
      <c r="I116" s="260" t="s">
        <v>221</v>
      </c>
      <c r="J116" s="259" t="s">
        <v>237</v>
      </c>
    </row>
    <row r="117" spans="2:10" ht="13.5" customHeight="1" x14ac:dyDescent="0.2">
      <c r="B117" s="427"/>
      <c r="C117" s="420"/>
      <c r="D117" s="423"/>
      <c r="E117" t="str">
        <f>D107</f>
        <v>MRS Uherské Hradiště PRESTON</v>
      </c>
      <c r="F117" t="str">
        <f t="shared" si="3"/>
        <v>Horňas Milan</v>
      </c>
      <c r="G117" s="173">
        <v>11</v>
      </c>
      <c r="H117" s="265">
        <v>6415</v>
      </c>
      <c r="I117" s="260" t="s">
        <v>222</v>
      </c>
      <c r="J117" s="259" t="s">
        <v>237</v>
      </c>
    </row>
    <row r="118" spans="2:10" ht="13.5" customHeight="1" x14ac:dyDescent="0.2">
      <c r="B118" s="427"/>
      <c r="C118" s="420"/>
      <c r="D118" s="423"/>
      <c r="E118" t="str">
        <f>D107</f>
        <v>MRS Uherské Hradiště PRESTON</v>
      </c>
      <c r="F118" t="str">
        <f t="shared" si="3"/>
        <v>Ing Sobotka Petr</v>
      </c>
      <c r="G118" s="173">
        <v>12</v>
      </c>
      <c r="H118" s="265">
        <v>4071</v>
      </c>
      <c r="I118" s="260" t="s">
        <v>268</v>
      </c>
      <c r="J118" s="259" t="s">
        <v>235</v>
      </c>
    </row>
    <row r="119" spans="2:10" ht="13.5" customHeight="1" x14ac:dyDescent="0.2">
      <c r="B119" s="427"/>
      <c r="C119" s="421"/>
      <c r="D119" s="424"/>
      <c r="E119" t="str">
        <f>D107</f>
        <v>MRS Uherské Hradiště PRESTON</v>
      </c>
      <c r="F119" t="str">
        <f t="shared" si="3"/>
        <v>-- neobsazeno --</v>
      </c>
      <c r="G119" s="173">
        <v>13</v>
      </c>
      <c r="H119" s="264" t="s">
        <v>82</v>
      </c>
      <c r="I119" s="230" t="s">
        <v>82</v>
      </c>
      <c r="J119" s="229" t="s">
        <v>82</v>
      </c>
    </row>
    <row r="120" spans="2:10" ht="13.5" customHeight="1" x14ac:dyDescent="0.2">
      <c r="B120" s="427"/>
      <c r="C120" s="419" t="s">
        <v>94</v>
      </c>
      <c r="D120" s="422" t="str">
        <f>$M13</f>
        <v>MO ČRS Jindřichův Hradec AWAS DRENNAN</v>
      </c>
      <c r="E120" t="str">
        <f>D120</f>
        <v>MO ČRS Jindřichův Hradec AWAS DRENNAN</v>
      </c>
      <c r="F120" t="str">
        <f t="shared" si="3"/>
        <v>Maštera Vojtěch</v>
      </c>
      <c r="G120" s="173">
        <v>1</v>
      </c>
      <c r="H120" s="263">
        <v>79</v>
      </c>
      <c r="I120" s="258" t="s">
        <v>269</v>
      </c>
      <c r="J120" s="257" t="s">
        <v>235</v>
      </c>
    </row>
    <row r="121" spans="2:10" ht="13.5" customHeight="1" x14ac:dyDescent="0.2">
      <c r="B121" s="427"/>
      <c r="C121" s="420"/>
      <c r="D121" s="423"/>
      <c r="E121" t="str">
        <f>D120</f>
        <v>MO ČRS Jindřichův Hradec AWAS DRENNAN</v>
      </c>
      <c r="F121" t="str">
        <f t="shared" si="3"/>
        <v>TOMEČEK Michal</v>
      </c>
      <c r="G121" s="173">
        <v>2</v>
      </c>
      <c r="H121" s="263">
        <v>5514</v>
      </c>
      <c r="I121" s="258" t="s">
        <v>270</v>
      </c>
      <c r="J121" s="257" t="s">
        <v>235</v>
      </c>
    </row>
    <row r="122" spans="2:10" ht="13.5" customHeight="1" x14ac:dyDescent="0.2">
      <c r="B122" s="427"/>
      <c r="C122" s="420"/>
      <c r="D122" s="423"/>
      <c r="E122" t="str">
        <f>D120</f>
        <v>MO ČRS Jindřichův Hradec AWAS DRENNAN</v>
      </c>
      <c r="F122" t="str">
        <f t="shared" si="3"/>
        <v>Ing. Jura Martin</v>
      </c>
      <c r="G122" s="173">
        <v>3</v>
      </c>
      <c r="H122" s="263">
        <v>2651</v>
      </c>
      <c r="I122" s="258" t="s">
        <v>271</v>
      </c>
      <c r="J122" s="257" t="s">
        <v>235</v>
      </c>
    </row>
    <row r="123" spans="2:10" ht="13.5" customHeight="1" x14ac:dyDescent="0.2">
      <c r="B123" s="427"/>
      <c r="C123" s="420"/>
      <c r="D123" s="423"/>
      <c r="E123" t="str">
        <f>D120</f>
        <v>MO ČRS Jindřichův Hradec AWAS DRENNAN</v>
      </c>
      <c r="F123" t="str">
        <f t="shared" si="3"/>
        <v>Doležal Lambert</v>
      </c>
      <c r="G123" s="173">
        <v>4</v>
      </c>
      <c r="H123" s="263">
        <v>4077</v>
      </c>
      <c r="I123" s="258" t="s">
        <v>272</v>
      </c>
      <c r="J123" s="257" t="s">
        <v>235</v>
      </c>
    </row>
    <row r="124" spans="2:10" ht="13.5" customHeight="1" x14ac:dyDescent="0.2">
      <c r="B124" s="427"/>
      <c r="C124" s="420"/>
      <c r="D124" s="423"/>
      <c r="E124" t="str">
        <f>D120</f>
        <v>MO ČRS Jindřichův Hradec AWAS DRENNAN</v>
      </c>
      <c r="F124" t="str">
        <f t="shared" si="3"/>
        <v>Polovic Ladislav</v>
      </c>
      <c r="G124" s="173">
        <v>5</v>
      </c>
      <c r="H124" s="263">
        <v>3063</v>
      </c>
      <c r="I124" s="258" t="s">
        <v>273</v>
      </c>
      <c r="J124" s="257" t="s">
        <v>235</v>
      </c>
    </row>
    <row r="125" spans="2:10" ht="13.5" customHeight="1" x14ac:dyDescent="0.2">
      <c r="B125" s="427"/>
      <c r="C125" s="420"/>
      <c r="D125" s="423"/>
      <c r="E125" t="str">
        <f>D120</f>
        <v>MO ČRS Jindřichův Hradec AWAS DRENNAN</v>
      </c>
      <c r="F125" t="str">
        <f t="shared" si="3"/>
        <v>Ing. Heidenreich Jan</v>
      </c>
      <c r="G125" s="173">
        <v>6</v>
      </c>
      <c r="H125" s="263">
        <v>2</v>
      </c>
      <c r="I125" s="258" t="s">
        <v>274</v>
      </c>
      <c r="J125" s="257" t="s">
        <v>235</v>
      </c>
    </row>
    <row r="126" spans="2:10" ht="13.5" customHeight="1" x14ac:dyDescent="0.2">
      <c r="B126" s="427"/>
      <c r="C126" s="420"/>
      <c r="D126" s="423"/>
      <c r="E126" t="str">
        <f>D120</f>
        <v>MO ČRS Jindřichův Hradec AWAS DRENNAN</v>
      </c>
      <c r="F126" t="str">
        <f t="shared" si="3"/>
        <v>-- neobsazeno --</v>
      </c>
      <c r="G126" s="173">
        <v>7</v>
      </c>
      <c r="H126" s="266" t="s">
        <v>82</v>
      </c>
      <c r="I126" s="228" t="s">
        <v>82</v>
      </c>
      <c r="J126" s="227" t="s">
        <v>82</v>
      </c>
    </row>
    <row r="127" spans="2:10" ht="13.5" customHeight="1" x14ac:dyDescent="0.2">
      <c r="B127" s="427"/>
      <c r="C127" s="420"/>
      <c r="D127" s="423"/>
      <c r="E127" t="str">
        <f>D120</f>
        <v>MO ČRS Jindřichův Hradec AWAS DRENNAN</v>
      </c>
      <c r="F127" t="str">
        <f t="shared" si="3"/>
        <v>-- neobsazeno --</v>
      </c>
      <c r="G127" s="173">
        <v>8</v>
      </c>
      <c r="H127" s="266" t="s">
        <v>82</v>
      </c>
      <c r="I127" s="228" t="s">
        <v>82</v>
      </c>
      <c r="J127" s="227" t="s">
        <v>82</v>
      </c>
    </row>
    <row r="128" spans="2:10" ht="13.5" customHeight="1" x14ac:dyDescent="0.2">
      <c r="B128" s="427"/>
      <c r="C128" s="420"/>
      <c r="D128" s="423"/>
      <c r="E128" t="str">
        <f>D120</f>
        <v>MO ČRS Jindřichův Hradec AWAS DRENNAN</v>
      </c>
      <c r="F128" t="str">
        <f t="shared" si="3"/>
        <v>-- neobsazeno --</v>
      </c>
      <c r="G128" s="173">
        <v>9</v>
      </c>
      <c r="H128" s="264" t="s">
        <v>82</v>
      </c>
      <c r="I128" s="230" t="s">
        <v>82</v>
      </c>
      <c r="J128" s="229" t="s">
        <v>82</v>
      </c>
    </row>
    <row r="129" spans="2:10" ht="13.5" customHeight="1" x14ac:dyDescent="0.2">
      <c r="B129" s="427"/>
      <c r="C129" s="420"/>
      <c r="D129" s="423"/>
      <c r="E129" t="str">
        <f>D120</f>
        <v>MO ČRS Jindřichův Hradec AWAS DRENNAN</v>
      </c>
      <c r="F129" t="str">
        <f t="shared" si="3"/>
        <v>-- neobsazeno --</v>
      </c>
      <c r="G129" s="173">
        <v>10</v>
      </c>
      <c r="H129" s="264"/>
      <c r="I129" s="230"/>
      <c r="J129" s="229"/>
    </row>
    <row r="130" spans="2:10" ht="13.5" customHeight="1" x14ac:dyDescent="0.2">
      <c r="B130" s="427"/>
      <c r="C130" s="420"/>
      <c r="D130" s="423"/>
      <c r="E130" t="str">
        <f>D120</f>
        <v>MO ČRS Jindřichův Hradec AWAS DRENNAN</v>
      </c>
      <c r="F130" t="str">
        <f t="shared" si="3"/>
        <v>-- neobsazeno --</v>
      </c>
      <c r="G130" s="173">
        <v>11</v>
      </c>
      <c r="H130" s="264"/>
      <c r="I130" s="230"/>
      <c r="J130" s="229"/>
    </row>
    <row r="131" spans="2:10" ht="13.5" customHeight="1" x14ac:dyDescent="0.2">
      <c r="B131" s="427"/>
      <c r="C131" s="420"/>
      <c r="D131" s="423"/>
      <c r="E131" t="str">
        <f>D120</f>
        <v>MO ČRS Jindřichův Hradec AWAS DRENNAN</v>
      </c>
      <c r="F131" t="str">
        <f t="shared" ref="F131:F158" si="4">IF(H131&lt;&gt;"", I131, "-- neobsazeno --")</f>
        <v>-- neobsazeno --</v>
      </c>
      <c r="G131" s="173">
        <v>12</v>
      </c>
      <c r="H131" s="264"/>
      <c r="I131" s="230"/>
      <c r="J131" s="229"/>
    </row>
    <row r="132" spans="2:10" ht="13.5" customHeight="1" x14ac:dyDescent="0.2">
      <c r="B132" s="427"/>
      <c r="C132" s="421"/>
      <c r="D132" s="424"/>
      <c r="E132" t="str">
        <f>D120</f>
        <v>MO ČRS Jindřichův Hradec AWAS DRENNAN</v>
      </c>
      <c r="F132" t="str">
        <f t="shared" si="4"/>
        <v>-- neobsazeno --</v>
      </c>
      <c r="G132" s="173">
        <v>13</v>
      </c>
      <c r="H132" s="264"/>
      <c r="I132" s="230"/>
      <c r="J132" s="229"/>
    </row>
    <row r="133" spans="2:10" ht="13.5" customHeight="1" x14ac:dyDescent="0.2">
      <c r="B133" s="427"/>
      <c r="C133" s="419" t="s">
        <v>95</v>
      </c>
      <c r="D133" s="422" t="str">
        <f>$M14</f>
        <v>MO ČRS Mělník - Colmic</v>
      </c>
      <c r="E133" t="str">
        <f>D133</f>
        <v>MO ČRS Mělník - Colmic</v>
      </c>
      <c r="F133" t="str">
        <f t="shared" si="4"/>
        <v>Veltruský Zdeněk ml.</v>
      </c>
      <c r="G133" s="173">
        <v>1</v>
      </c>
      <c r="H133" s="263">
        <v>196</v>
      </c>
      <c r="I133" s="258" t="s">
        <v>223</v>
      </c>
      <c r="J133" s="257" t="s">
        <v>235</v>
      </c>
    </row>
    <row r="134" spans="2:10" ht="13.5" customHeight="1" x14ac:dyDescent="0.2">
      <c r="B134" s="427"/>
      <c r="C134" s="420"/>
      <c r="D134" s="423"/>
      <c r="E134" t="str">
        <f>D133</f>
        <v>MO ČRS Mělník - Colmic</v>
      </c>
      <c r="F134" t="str">
        <f t="shared" si="4"/>
        <v>Šimůnek Karel</v>
      </c>
      <c r="G134" s="173">
        <v>2</v>
      </c>
      <c r="H134" s="263">
        <v>1507</v>
      </c>
      <c r="I134" s="258" t="s">
        <v>224</v>
      </c>
      <c r="J134" s="257" t="s">
        <v>235</v>
      </c>
    </row>
    <row r="135" spans="2:10" ht="13.5" customHeight="1" x14ac:dyDescent="0.2">
      <c r="B135" s="427"/>
      <c r="C135" s="420"/>
      <c r="D135" s="423"/>
      <c r="E135" t="str">
        <f>D133</f>
        <v>MO ČRS Mělník - Colmic</v>
      </c>
      <c r="F135" t="str">
        <f t="shared" si="4"/>
        <v>Zahrádková Klára</v>
      </c>
      <c r="G135" s="173">
        <v>3</v>
      </c>
      <c r="H135" s="263">
        <v>1929</v>
      </c>
      <c r="I135" s="258" t="s">
        <v>225</v>
      </c>
      <c r="J135" s="257" t="s">
        <v>241</v>
      </c>
    </row>
    <row r="136" spans="2:10" ht="13.5" customHeight="1" x14ac:dyDescent="0.2">
      <c r="B136" s="427"/>
      <c r="C136" s="420"/>
      <c r="D136" s="423"/>
      <c r="E136" t="str">
        <f>D133</f>
        <v>MO ČRS Mělník - Colmic</v>
      </c>
      <c r="F136" t="str">
        <f t="shared" si="4"/>
        <v>Zahrádka Radek</v>
      </c>
      <c r="G136" s="173">
        <v>4</v>
      </c>
      <c r="H136" s="263">
        <v>851</v>
      </c>
      <c r="I136" s="258" t="s">
        <v>275</v>
      </c>
      <c r="J136" s="257" t="s">
        <v>235</v>
      </c>
    </row>
    <row r="137" spans="2:10" ht="13.5" customHeight="1" x14ac:dyDescent="0.2">
      <c r="B137" s="427"/>
      <c r="C137" s="420"/>
      <c r="D137" s="423"/>
      <c r="E137" t="str">
        <f>D133</f>
        <v>MO ČRS Mělník - Colmic</v>
      </c>
      <c r="F137" t="str">
        <f t="shared" si="4"/>
        <v>Ing. Pecina Martin</v>
      </c>
      <c r="G137" s="173">
        <v>5</v>
      </c>
      <c r="H137" s="263">
        <v>198</v>
      </c>
      <c r="I137" s="258" t="s">
        <v>276</v>
      </c>
      <c r="J137" s="257" t="s">
        <v>235</v>
      </c>
    </row>
    <row r="138" spans="2:10" ht="13.5" customHeight="1" x14ac:dyDescent="0.2">
      <c r="B138" s="427"/>
      <c r="C138" s="420"/>
      <c r="D138" s="423"/>
      <c r="E138" t="str">
        <f>D133</f>
        <v>MO ČRS Mělník - Colmic</v>
      </c>
      <c r="F138" t="str">
        <f t="shared" si="4"/>
        <v>Frolík Jaroslav</v>
      </c>
      <c r="G138" s="173">
        <v>6</v>
      </c>
      <c r="H138" s="263">
        <v>4057</v>
      </c>
      <c r="I138" s="258" t="s">
        <v>226</v>
      </c>
      <c r="J138" s="257" t="s">
        <v>235</v>
      </c>
    </row>
    <row r="139" spans="2:10" ht="13.5" customHeight="1" x14ac:dyDescent="0.2">
      <c r="B139" s="427"/>
      <c r="C139" s="420"/>
      <c r="D139" s="423"/>
      <c r="E139" t="str">
        <f>D133</f>
        <v>MO ČRS Mělník - Colmic</v>
      </c>
      <c r="F139" t="str">
        <f t="shared" si="4"/>
        <v>Sitta Bohuslav</v>
      </c>
      <c r="G139" s="173">
        <v>7</v>
      </c>
      <c r="H139" s="263">
        <v>201</v>
      </c>
      <c r="I139" s="258" t="s">
        <v>277</v>
      </c>
      <c r="J139" s="257" t="s">
        <v>235</v>
      </c>
    </row>
    <row r="140" spans="2:10" ht="13.5" customHeight="1" x14ac:dyDescent="0.2">
      <c r="B140" s="427"/>
      <c r="C140" s="420"/>
      <c r="D140" s="423"/>
      <c r="E140" t="str">
        <f>D133</f>
        <v>MO ČRS Mělník - Colmic</v>
      </c>
      <c r="F140" t="str">
        <f t="shared" si="4"/>
        <v>Pergreffi Luca</v>
      </c>
      <c r="G140" s="173">
        <v>8</v>
      </c>
      <c r="H140" s="263">
        <v>72</v>
      </c>
      <c r="I140" s="258" t="s">
        <v>227</v>
      </c>
      <c r="J140" s="257" t="s">
        <v>235</v>
      </c>
    </row>
    <row r="141" spans="2:10" ht="13.5" customHeight="1" x14ac:dyDescent="0.2">
      <c r="B141" s="427"/>
      <c r="C141" s="420"/>
      <c r="D141" s="423"/>
      <c r="E141" t="str">
        <f>D133</f>
        <v>MO ČRS Mělník - Colmic</v>
      </c>
      <c r="F141" t="str">
        <f t="shared" si="4"/>
        <v>Polívka Zdeněk</v>
      </c>
      <c r="G141" s="173">
        <v>9</v>
      </c>
      <c r="H141" s="265">
        <v>2954</v>
      </c>
      <c r="I141" s="260" t="s">
        <v>228</v>
      </c>
      <c r="J141" s="259" t="s">
        <v>237</v>
      </c>
    </row>
    <row r="142" spans="2:10" ht="13.5" customHeight="1" x14ac:dyDescent="0.2">
      <c r="B142" s="427"/>
      <c r="C142" s="420"/>
      <c r="D142" s="423"/>
      <c r="E142" t="str">
        <f>D133</f>
        <v>MO ČRS Mělník - Colmic</v>
      </c>
      <c r="F142" t="str">
        <f t="shared" si="4"/>
        <v>-- neobsazeno --</v>
      </c>
      <c r="G142" s="173">
        <v>10</v>
      </c>
      <c r="H142" s="264" t="s">
        <v>82</v>
      </c>
      <c r="I142" s="230" t="s">
        <v>82</v>
      </c>
      <c r="J142" s="229" t="s">
        <v>82</v>
      </c>
    </row>
    <row r="143" spans="2:10" ht="13.5" customHeight="1" x14ac:dyDescent="0.2">
      <c r="B143" s="427"/>
      <c r="C143" s="420"/>
      <c r="D143" s="423"/>
      <c r="E143" t="str">
        <f>D133</f>
        <v>MO ČRS Mělník - Colmic</v>
      </c>
      <c r="F143" t="str">
        <f t="shared" si="4"/>
        <v>-- neobsazeno --</v>
      </c>
      <c r="G143" s="173">
        <v>11</v>
      </c>
      <c r="H143" s="264"/>
      <c r="I143" s="230"/>
      <c r="J143" s="229"/>
    </row>
    <row r="144" spans="2:10" ht="13.5" customHeight="1" x14ac:dyDescent="0.2">
      <c r="B144" s="427"/>
      <c r="C144" s="420"/>
      <c r="D144" s="423"/>
      <c r="E144" t="str">
        <f>D133</f>
        <v>MO ČRS Mělník - Colmic</v>
      </c>
      <c r="F144" t="str">
        <f t="shared" si="4"/>
        <v>-- neobsazeno --</v>
      </c>
      <c r="G144" s="173">
        <v>12</v>
      </c>
      <c r="H144" s="264"/>
      <c r="I144" s="230"/>
      <c r="J144" s="229"/>
    </row>
    <row r="145" spans="2:10" ht="13.5" customHeight="1" x14ac:dyDescent="0.2">
      <c r="B145" s="427"/>
      <c r="C145" s="421"/>
      <c r="D145" s="424"/>
      <c r="E145" t="str">
        <f>D133</f>
        <v>MO ČRS Mělník - Colmic</v>
      </c>
      <c r="F145" t="str">
        <f t="shared" si="4"/>
        <v>-- neobsazeno --</v>
      </c>
      <c r="G145" s="173">
        <v>13</v>
      </c>
      <c r="H145" s="264"/>
      <c r="I145" s="230"/>
      <c r="J145" s="229"/>
    </row>
    <row r="146" spans="2:10" ht="13.5" customHeight="1" x14ac:dyDescent="0.2">
      <c r="B146" s="427"/>
      <c r="C146" s="419" t="s">
        <v>96</v>
      </c>
      <c r="D146" s="422" t="str">
        <f>$M15</f>
        <v>MO MRS Třebíč - SENSAS</v>
      </c>
      <c r="E146" t="str">
        <f>D146</f>
        <v>MO MRS Třebíč - SENSAS</v>
      </c>
      <c r="F146" t="str">
        <f t="shared" si="4"/>
        <v>Kosmák Josef</v>
      </c>
      <c r="G146" s="173">
        <v>1</v>
      </c>
      <c r="H146" s="263">
        <v>88</v>
      </c>
      <c r="I146" s="258" t="s">
        <v>229</v>
      </c>
      <c r="J146" s="257" t="s">
        <v>235</v>
      </c>
    </row>
    <row r="147" spans="2:10" ht="13.5" customHeight="1" x14ac:dyDescent="0.2">
      <c r="B147" s="427"/>
      <c r="C147" s="420"/>
      <c r="D147" s="423"/>
      <c r="E147" t="str">
        <f>D146</f>
        <v>MO MRS Třebíč - SENSAS</v>
      </c>
      <c r="F147" t="str">
        <f t="shared" si="4"/>
        <v>Koukal Michal</v>
      </c>
      <c r="G147" s="173">
        <v>2</v>
      </c>
      <c r="H147" s="263">
        <v>93</v>
      </c>
      <c r="I147" s="258" t="s">
        <v>230</v>
      </c>
      <c r="J147" s="257" t="s">
        <v>235</v>
      </c>
    </row>
    <row r="148" spans="2:10" ht="13.5" customHeight="1" x14ac:dyDescent="0.2">
      <c r="B148" s="427"/>
      <c r="C148" s="420"/>
      <c r="D148" s="423"/>
      <c r="E148" t="str">
        <f>D146</f>
        <v>MO MRS Třebíč - SENSAS</v>
      </c>
      <c r="F148" t="str">
        <f t="shared" si="4"/>
        <v>Valda Martin</v>
      </c>
      <c r="G148" s="173">
        <v>3</v>
      </c>
      <c r="H148" s="263">
        <v>1331</v>
      </c>
      <c r="I148" s="258" t="s">
        <v>231</v>
      </c>
      <c r="J148" s="257" t="s">
        <v>235</v>
      </c>
    </row>
    <row r="149" spans="2:10" ht="13.5" customHeight="1" x14ac:dyDescent="0.2">
      <c r="B149" s="427"/>
      <c r="C149" s="420"/>
      <c r="D149" s="423"/>
      <c r="E149" t="str">
        <f>D146</f>
        <v>MO MRS Třebíč - SENSAS</v>
      </c>
      <c r="F149" t="str">
        <f t="shared" si="4"/>
        <v>Ing. Žigo Ladislav</v>
      </c>
      <c r="G149" s="173">
        <v>4</v>
      </c>
      <c r="H149" s="263">
        <v>3</v>
      </c>
      <c r="I149" s="258" t="s">
        <v>232</v>
      </c>
      <c r="J149" s="257" t="s">
        <v>235</v>
      </c>
    </row>
    <row r="150" spans="2:10" ht="13.5" customHeight="1" x14ac:dyDescent="0.2">
      <c r="B150" s="427"/>
      <c r="C150" s="420"/>
      <c r="D150" s="423"/>
      <c r="E150" t="str">
        <f>D146</f>
        <v>MO MRS Třebíč - SENSAS</v>
      </c>
      <c r="F150" t="str">
        <f t="shared" si="4"/>
        <v>Koten Petr</v>
      </c>
      <c r="G150" s="173">
        <v>5</v>
      </c>
      <c r="H150" s="263">
        <v>103</v>
      </c>
      <c r="I150" s="258" t="s">
        <v>233</v>
      </c>
      <c r="J150" s="257" t="s">
        <v>235</v>
      </c>
    </row>
    <row r="151" spans="2:10" ht="13.5" customHeight="1" x14ac:dyDescent="0.2">
      <c r="B151" s="427"/>
      <c r="C151" s="420"/>
      <c r="D151" s="423"/>
      <c r="E151" t="str">
        <f>D146</f>
        <v>MO MRS Třebíč - SENSAS</v>
      </c>
      <c r="F151" t="str">
        <f t="shared" si="4"/>
        <v>Bartes Petr</v>
      </c>
      <c r="G151" s="173">
        <v>6</v>
      </c>
      <c r="H151" s="263">
        <v>3879</v>
      </c>
      <c r="I151" s="258" t="s">
        <v>234</v>
      </c>
      <c r="J151" s="257" t="s">
        <v>235</v>
      </c>
    </row>
    <row r="152" spans="2:10" ht="13.5" customHeight="1" x14ac:dyDescent="0.2">
      <c r="B152" s="427"/>
      <c r="C152" s="420"/>
      <c r="D152" s="423"/>
      <c r="E152" t="str">
        <f>D146</f>
        <v>MO MRS Třebíč - SENSAS</v>
      </c>
      <c r="F152" t="str">
        <f t="shared" si="4"/>
        <v>-- neobsazeno --</v>
      </c>
      <c r="G152" s="173">
        <v>7</v>
      </c>
      <c r="H152" s="266" t="s">
        <v>82</v>
      </c>
      <c r="I152" s="228" t="s">
        <v>82</v>
      </c>
      <c r="J152" s="227" t="s">
        <v>82</v>
      </c>
    </row>
    <row r="153" spans="2:10" ht="13.5" customHeight="1" x14ac:dyDescent="0.2">
      <c r="B153" s="427"/>
      <c r="C153" s="420"/>
      <c r="D153" s="423"/>
      <c r="E153" t="str">
        <f>D146</f>
        <v>MO MRS Třebíč - SENSAS</v>
      </c>
      <c r="F153" t="str">
        <f t="shared" si="4"/>
        <v>-- neobsazeno --</v>
      </c>
      <c r="G153" s="173">
        <v>8</v>
      </c>
      <c r="H153" s="266"/>
      <c r="I153" s="228"/>
      <c r="J153" s="227"/>
    </row>
    <row r="154" spans="2:10" ht="13.5" customHeight="1" x14ac:dyDescent="0.2">
      <c r="B154" s="427"/>
      <c r="C154" s="420"/>
      <c r="D154" s="423"/>
      <c r="E154" t="str">
        <f>D146</f>
        <v>MO MRS Třebíč - SENSAS</v>
      </c>
      <c r="F154" t="str">
        <f t="shared" si="4"/>
        <v>-- neobsazeno --</v>
      </c>
      <c r="G154" s="173">
        <v>9</v>
      </c>
      <c r="H154" s="264"/>
      <c r="I154" s="230"/>
      <c r="J154" s="229"/>
    </row>
    <row r="155" spans="2:10" ht="13.5" customHeight="1" x14ac:dyDescent="0.2">
      <c r="B155" s="427"/>
      <c r="C155" s="420"/>
      <c r="D155" s="423"/>
      <c r="E155" t="str">
        <f>D146</f>
        <v>MO MRS Třebíč - SENSAS</v>
      </c>
      <c r="F155" t="str">
        <f t="shared" si="4"/>
        <v>-- neobsazeno --</v>
      </c>
      <c r="G155" s="173">
        <v>10</v>
      </c>
      <c r="H155" s="264"/>
      <c r="I155" s="230"/>
      <c r="J155" s="229"/>
    </row>
    <row r="156" spans="2:10" ht="13.5" customHeight="1" x14ac:dyDescent="0.2">
      <c r="B156" s="427"/>
      <c r="C156" s="420"/>
      <c r="D156" s="423"/>
      <c r="E156" t="str">
        <f>D146</f>
        <v>MO MRS Třebíč - SENSAS</v>
      </c>
      <c r="F156" t="str">
        <f t="shared" si="4"/>
        <v>-- neobsazeno --</v>
      </c>
      <c r="G156" s="173">
        <v>11</v>
      </c>
      <c r="H156" s="264"/>
      <c r="I156" s="230"/>
      <c r="J156" s="229"/>
    </row>
    <row r="157" spans="2:10" ht="13.5" customHeight="1" x14ac:dyDescent="0.2">
      <c r="B157" s="427"/>
      <c r="C157" s="420"/>
      <c r="D157" s="423"/>
      <c r="E157" t="str">
        <f>D146</f>
        <v>MO MRS Třebíč - SENSAS</v>
      </c>
      <c r="F157" t="str">
        <f t="shared" si="4"/>
        <v>-- neobsazeno --</v>
      </c>
      <c r="G157" s="173">
        <v>12</v>
      </c>
      <c r="H157" s="264"/>
      <c r="I157" s="230"/>
      <c r="J157" s="229"/>
    </row>
    <row r="158" spans="2:10" ht="13.5" customHeight="1" x14ac:dyDescent="0.2">
      <c r="B158" s="428"/>
      <c r="C158" s="421"/>
      <c r="D158" s="424"/>
      <c r="E158" t="str">
        <f>D146</f>
        <v>MO MRS Třebíč - SENSAS</v>
      </c>
      <c r="F158" t="str">
        <f t="shared" si="4"/>
        <v>-- neobsazeno --</v>
      </c>
      <c r="G158" s="173">
        <v>13</v>
      </c>
      <c r="H158" s="264"/>
      <c r="I158" s="230"/>
      <c r="J158" s="229"/>
    </row>
  </sheetData>
  <autoFilter ref="B2:J158"/>
  <mergeCells count="26">
    <mergeCell ref="L17:M19"/>
    <mergeCell ref="B3:B158"/>
    <mergeCell ref="D3:D15"/>
    <mergeCell ref="C3:C15"/>
    <mergeCell ref="C16:C28"/>
    <mergeCell ref="D16:D28"/>
    <mergeCell ref="D29:D41"/>
    <mergeCell ref="C29:C41"/>
    <mergeCell ref="C42:C54"/>
    <mergeCell ref="D42:D54"/>
    <mergeCell ref="D55:D67"/>
    <mergeCell ref="C55:C67"/>
    <mergeCell ref="C68:C80"/>
    <mergeCell ref="D68:D80"/>
    <mergeCell ref="D81:D93"/>
    <mergeCell ref="C81:C93"/>
    <mergeCell ref="C146:C158"/>
    <mergeCell ref="D146:D158"/>
    <mergeCell ref="D107:D119"/>
    <mergeCell ref="C94:C106"/>
    <mergeCell ref="D94:D106"/>
    <mergeCell ref="C107:C119"/>
    <mergeCell ref="C120:C132"/>
    <mergeCell ref="D120:D132"/>
    <mergeCell ref="D133:D145"/>
    <mergeCell ref="C133:C145"/>
  </mergeCells>
  <phoneticPr fontId="16" type="noConversion"/>
  <conditionalFormatting sqref="M4:M15">
    <cfRule type="containsBlanks" dxfId="1" priority="2" stopIfTrue="1">
      <formula>LEN(TRIM(M4))=0</formula>
    </cfRule>
  </conditionalFormatting>
  <conditionalFormatting sqref="H3:J158">
    <cfRule type="containsBlanks" dxfId="0" priority="1" stopIfTrue="1">
      <formula>LEN(TRIM(H3))=0</formula>
    </cfRule>
  </conditionalFormatting>
  <dataValidations count="1">
    <dataValidation type="list" allowBlank="1" showInputMessage="1" showErrorMessage="1" sqref="M1">
      <mc:AlternateContent xmlns:x12ac="http://schemas.microsoft.com/office/spreadsheetml/2011/1/ac" xmlns:mc="http://schemas.openxmlformats.org/markup-compatibility/2006">
        <mc:Choice Requires="x12ac">
          <x12ac:list>1. liga,"2. liga, sk. A","2. liga, sk. B","2. liga, sk. C"</x12ac:list>
        </mc:Choice>
        <mc:Fallback>
          <formula1>"1. liga,2. liga, sk. A,2. liga, sk. B,2. liga, sk. C"</formula1>
        </mc:Fallback>
      </mc:AlternateContent>
    </dataValidation>
  </dataValidations>
  <pageMargins left="0.78740157499999996" right="0.78740157499999996" top="0.984251969" bottom="0.984251969" header="0.4921259845" footer="0.4921259845"/>
  <pageSetup orientation="portrait" r:id="rId1"/>
  <headerFooter alignWithMargins="0"/>
  <ignoredErrors>
    <ignoredError sqref="C3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9" sqref="C9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C15"/>
  <sheetViews>
    <sheetView workbookViewId="0">
      <selection activeCell="D14" sqref="D14"/>
    </sheetView>
  </sheetViews>
  <sheetFormatPr defaultRowHeight="12.75" x14ac:dyDescent="0.2"/>
  <sheetData>
    <row r="1" spans="1:3" x14ac:dyDescent="0.2">
      <c r="A1" s="172" t="s">
        <v>108</v>
      </c>
      <c r="B1" s="172" t="s">
        <v>106</v>
      </c>
      <c r="C1" s="172" t="s">
        <v>109</v>
      </c>
    </row>
    <row r="2" spans="1:3" x14ac:dyDescent="0.2">
      <c r="A2" s="172">
        <v>1</v>
      </c>
      <c r="B2" s="152">
        <v>36</v>
      </c>
      <c r="C2" s="152">
        <v>30</v>
      </c>
    </row>
    <row r="3" spans="1:3" x14ac:dyDescent="0.2">
      <c r="A3" s="172">
        <v>2</v>
      </c>
      <c r="B3" s="152">
        <v>33</v>
      </c>
      <c r="C3" s="152">
        <v>27</v>
      </c>
    </row>
    <row r="4" spans="1:3" x14ac:dyDescent="0.2">
      <c r="A4" s="172">
        <v>3</v>
      </c>
      <c r="B4" s="152">
        <v>31</v>
      </c>
      <c r="C4" s="152">
        <v>25</v>
      </c>
    </row>
    <row r="5" spans="1:3" x14ac:dyDescent="0.2">
      <c r="A5" s="172">
        <v>4</v>
      </c>
      <c r="B5" s="152">
        <v>29</v>
      </c>
      <c r="C5" s="152">
        <v>23</v>
      </c>
    </row>
    <row r="6" spans="1:3" x14ac:dyDescent="0.2">
      <c r="A6" s="172">
        <v>5</v>
      </c>
      <c r="B6" s="152">
        <v>27</v>
      </c>
      <c r="C6" s="152">
        <v>21</v>
      </c>
    </row>
    <row r="7" spans="1:3" x14ac:dyDescent="0.2">
      <c r="A7" s="172">
        <v>6</v>
      </c>
      <c r="B7" s="152">
        <v>25</v>
      </c>
      <c r="C7" s="152">
        <v>19</v>
      </c>
    </row>
    <row r="8" spans="1:3" x14ac:dyDescent="0.2">
      <c r="A8" s="172">
        <v>7</v>
      </c>
      <c r="B8" s="152">
        <v>22</v>
      </c>
      <c r="C8" s="152">
        <v>16</v>
      </c>
    </row>
    <row r="9" spans="1:3" x14ac:dyDescent="0.2">
      <c r="A9" s="172">
        <v>8</v>
      </c>
      <c r="B9" s="152">
        <v>19</v>
      </c>
      <c r="C9" s="152">
        <v>13</v>
      </c>
    </row>
    <row r="10" spans="1:3" x14ac:dyDescent="0.2">
      <c r="A10" s="172">
        <v>9</v>
      </c>
      <c r="B10" s="152">
        <v>16</v>
      </c>
      <c r="C10" s="152">
        <v>9</v>
      </c>
    </row>
    <row r="11" spans="1:3" x14ac:dyDescent="0.2">
      <c r="A11" s="172">
        <v>10</v>
      </c>
      <c r="B11" s="152">
        <v>13</v>
      </c>
      <c r="C11" s="152">
        <v>6</v>
      </c>
    </row>
    <row r="12" spans="1:3" x14ac:dyDescent="0.2">
      <c r="A12" s="172">
        <v>11</v>
      </c>
      <c r="B12" s="152">
        <v>10</v>
      </c>
      <c r="C12" s="152">
        <v>3</v>
      </c>
    </row>
    <row r="13" spans="1:3" x14ac:dyDescent="0.2">
      <c r="A13" s="172">
        <v>12</v>
      </c>
      <c r="B13" s="152">
        <v>7</v>
      </c>
      <c r="C13" s="152">
        <v>1</v>
      </c>
    </row>
    <row r="14" spans="1:3" x14ac:dyDescent="0.2">
      <c r="A14" s="172">
        <v>13</v>
      </c>
      <c r="B14" s="152">
        <v>4</v>
      </c>
      <c r="C14" s="152"/>
    </row>
    <row r="15" spans="1:3" x14ac:dyDescent="0.2">
      <c r="A15" s="172">
        <v>14</v>
      </c>
      <c r="B15" s="152">
        <v>1</v>
      </c>
      <c r="C15" s="152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pageSetUpPr fitToPage="1"/>
  </sheetPr>
  <dimension ref="A1:N161"/>
  <sheetViews>
    <sheetView view="pageBreakPreview" topLeftCell="A4" zoomScaleNormal="100" zoomScaleSheetLayoutView="100" workbookViewId="0">
      <pane xSplit="3" ySplit="2" topLeftCell="D57" activePane="bottomRight" state="frozen"/>
      <selection activeCell="O11" sqref="O11"/>
      <selection pane="topRight" activeCell="O11" sqref="O11"/>
      <selection pane="bottomLeft" activeCell="O11" sqref="O11"/>
      <selection pane="bottomRight" activeCell="R87" sqref="R87"/>
    </sheetView>
  </sheetViews>
  <sheetFormatPr defaultRowHeight="15.75" x14ac:dyDescent="0.25"/>
  <cols>
    <col min="1" max="1" width="6.140625" style="52" customWidth="1"/>
    <col min="2" max="2" width="23.140625" style="52" bestFit="1" customWidth="1"/>
    <col min="3" max="3" width="4.7109375" style="137" customWidth="1"/>
    <col min="4" max="4" width="42.28515625" style="52" bestFit="1" customWidth="1"/>
    <col min="5" max="5" width="7.85546875" bestFit="1" customWidth="1"/>
    <col min="6" max="6" width="6" style="59" customWidth="1"/>
    <col min="7" max="7" width="7.85546875" bestFit="1" customWidth="1"/>
    <col min="8" max="8" width="6" style="59" customWidth="1"/>
    <col min="9" max="9" width="7" bestFit="1" customWidth="1"/>
    <col min="10" max="10" width="10.5703125" bestFit="1" customWidth="1"/>
    <col min="11" max="11" width="6" customWidth="1"/>
    <col min="12" max="12" width="7.5703125" style="60" customWidth="1"/>
    <col min="13" max="13" width="4.140625" bestFit="1" customWidth="1"/>
    <col min="14" max="14" width="3.85546875" hidden="1" customWidth="1"/>
  </cols>
  <sheetData>
    <row r="1" spans="1:14" s="49" customFormat="1" x14ac:dyDescent="0.25">
      <c r="A1" s="360" t="str">
        <f>CONCATENATE('1k - Základní list'!$E$3)</f>
        <v>1. liga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</row>
    <row r="2" spans="1:14" s="49" customFormat="1" ht="12.75" x14ac:dyDescent="0.2">
      <c r="A2" s="361" t="str">
        <f>CONCATENATE("Datum konání: ",'1k - Základní list'!D4," - ",'1k - Základní list'!F4)</f>
        <v>Datum konání: 5.5.18 - 6.5.18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</row>
    <row r="3" spans="1:14" s="49" customFormat="1" ht="6.75" customHeight="1" x14ac:dyDescent="0.2">
      <c r="A3" s="50"/>
      <c r="B3" s="50"/>
      <c r="C3" s="135"/>
      <c r="D3" s="50"/>
      <c r="E3" s="50"/>
      <c r="F3" s="50"/>
      <c r="G3" s="50"/>
      <c r="H3" s="50"/>
      <c r="I3" s="50"/>
      <c r="J3" s="50"/>
      <c r="K3" s="50"/>
      <c r="L3" s="50"/>
    </row>
    <row r="4" spans="1:14" s="52" customFormat="1" ht="51" customHeight="1" x14ac:dyDescent="0.2">
      <c r="A4" s="168"/>
      <c r="B4" s="169"/>
      <c r="C4" s="169"/>
      <c r="D4" s="170"/>
      <c r="E4" s="366" t="str">
        <f ca="1">MID(CELL("filename",A1),FIND("]",CELL("filename",A1))+1,1) &amp; ". kolo" &amp; "
1. závod"</f>
        <v>1. kolo
1. závod</v>
      </c>
      <c r="F4" s="367"/>
      <c r="G4" s="366" t="str">
        <f ca="1">MID(CELL("filename",A1),FIND("]",CELL("filename",A1))+1,1) &amp; ". kolo
2. závod"</f>
        <v>1. kolo
2. závod</v>
      </c>
      <c r="H4" s="367"/>
      <c r="I4" s="363" t="s">
        <v>105</v>
      </c>
      <c r="J4" s="364"/>
      <c r="K4" s="364"/>
      <c r="L4" s="365"/>
      <c r="M4" s="362" t="s">
        <v>2</v>
      </c>
    </row>
    <row r="5" spans="1:14" s="52" customFormat="1" x14ac:dyDescent="0.25">
      <c r="A5" s="36" t="s">
        <v>61</v>
      </c>
      <c r="B5" s="53" t="s">
        <v>62</v>
      </c>
      <c r="C5" s="136" t="s">
        <v>63</v>
      </c>
      <c r="D5" s="53" t="s">
        <v>48</v>
      </c>
      <c r="E5" s="54" t="s">
        <v>1</v>
      </c>
      <c r="F5" s="51" t="s">
        <v>14</v>
      </c>
      <c r="G5" s="54" t="s">
        <v>1</v>
      </c>
      <c r="H5" s="51" t="s">
        <v>14</v>
      </c>
      <c r="I5" s="54" t="s">
        <v>65</v>
      </c>
      <c r="J5" s="54" t="s">
        <v>1</v>
      </c>
      <c r="K5" s="54" t="s">
        <v>66</v>
      </c>
      <c r="L5" s="55" t="s">
        <v>67</v>
      </c>
      <c r="M5" s="362"/>
    </row>
    <row r="6" spans="1:14" x14ac:dyDescent="0.25">
      <c r="A6" s="118">
        <f>IF(Soupisky!H42&lt;&gt;"", Soupisky!H42, "")</f>
        <v>3434</v>
      </c>
      <c r="B6" s="118" t="str">
        <f>IF(Soupisky!I42&lt;&gt;"", Soupisky!I42, "")</f>
        <v>Pokorný Roman ml.</v>
      </c>
      <c r="C6" s="118" t="str">
        <f>IF(Soupisky!J42&lt;&gt;"", Soupisky!J42, "")</f>
        <v>M</v>
      </c>
      <c r="D6" s="119" t="str">
        <f>IF(AND(A6&lt;&gt;"", Soupisky!E42 &lt;&gt; ""), Soupisky!E42, "")</f>
        <v>MO ČRS NOVÉ STRAŠECÍ - MAVER</v>
      </c>
      <c r="E6" s="56">
        <f>IF(ISNA(MATCH($B6,'1k - Výsledková listina'!$D:$D,0)),"",INDEX('1k - Výsledková listina'!$G:$H,MATCH($B6,'1k - Výsledková listina'!$D:$D,0),1))</f>
        <v>14810</v>
      </c>
      <c r="F6" s="57">
        <f>IF(ISNA(MATCH($B6,'1k - Výsledková listina'!$D:$D,0)),"",INDEX('1k - Výsledková listina'!$G:$H,MATCH($B6,'1k - Výsledková listina'!$D:$D,0),2))</f>
        <v>1</v>
      </c>
      <c r="G6" s="56">
        <f>IF(ISNA(MATCH($B6,'1k - Výsledková listina'!$M:$M,0)),"",INDEX('1k - Výsledková listina'!$P:$Q,MATCH($B6,'1k - Výsledková listina'!$M:$M,0),1))</f>
        <v>16590</v>
      </c>
      <c r="H6" s="56">
        <f>IF(ISNA(MATCH($B6,'1k - Výsledková listina'!$M:$M,0)),"",INDEX('1k - Výsledková listina'!$P:$Q,MATCH($B6,'1k - Výsledková listina'!$M:$M,0),2))</f>
        <v>1</v>
      </c>
      <c r="I6" s="56">
        <f t="shared" ref="I6:I37" si="0">IF(B6="","",COUNT(F6,H6))</f>
        <v>2</v>
      </c>
      <c r="J6" s="20">
        <f t="shared" ref="J6:J37" si="1">IF(OR($I6=0, $I6=""),"",SUM(E6,G6))</f>
        <v>31400</v>
      </c>
      <c r="K6" s="20">
        <f t="shared" ref="K6:K37" si="2">IF(OR($I6=0, $I6=""),"",SUM(F6,H6))</f>
        <v>2</v>
      </c>
      <c r="L6" s="58">
        <f t="shared" ref="L6:L37" si="3">IF(OR($I6=0, $I6=""), "",IF(ISTEXT(L5),1,L5+1))</f>
        <v>1</v>
      </c>
      <c r="N6">
        <f t="shared" ref="N6:N37" si="4">IF(AND(A6&lt;&gt;"",A6&lt;&gt;0), 1, 0)</f>
        <v>1</v>
      </c>
    </row>
    <row r="7" spans="1:14" x14ac:dyDescent="0.25">
      <c r="A7" s="118">
        <f>IF(Soupisky!H68&lt;&gt;"", Soupisky!H68, "")</f>
        <v>4</v>
      </c>
      <c r="B7" s="118" t="str">
        <f>IF(Soupisky!I68&lt;&gt;"", Soupisky!I68, "")</f>
        <v>Melcher Miroslav</v>
      </c>
      <c r="C7" s="118" t="str">
        <f>IF(Soupisky!J68&lt;&gt;"", Soupisky!J68, "")</f>
        <v>M</v>
      </c>
      <c r="D7" s="119" t="str">
        <f>IF(AND(A7&lt;&gt;"", Soupisky!E68 &lt;&gt; ""), Soupisky!E68, "")</f>
        <v>ČRS MIVARDI CZ Mohelnice</v>
      </c>
      <c r="E7" s="56">
        <f>IF(ISNA(MATCH($B7,'1k - Výsledková listina'!$D:$D,0)),"",INDEX('1k - Výsledková listina'!$G:$H,MATCH($B7,'1k - Výsledková listina'!$D:$D,0),1))</f>
        <v>13060</v>
      </c>
      <c r="F7" s="57">
        <f>IF(ISNA(MATCH($B7,'1k - Výsledková listina'!$D:$D,0)),"",INDEX('1k - Výsledková listina'!$G:$H,MATCH($B7,'1k - Výsledková listina'!$D:$D,0),2))</f>
        <v>4</v>
      </c>
      <c r="G7" s="56">
        <f>IF(ISNA(MATCH($B7,'1k - Výsledková listina'!$M:$M,0)),"",INDEX('1k - Výsledková listina'!$P:$Q,MATCH($B7,'1k - Výsledková listina'!$M:$M,0),1))</f>
        <v>11180</v>
      </c>
      <c r="H7" s="56">
        <f>IF(ISNA(MATCH($B7,'1k - Výsledková listina'!$M:$M,0)),"",INDEX('1k - Výsledková listina'!$P:$Q,MATCH($B7,'1k - Výsledková listina'!$M:$M,0),2))</f>
        <v>1</v>
      </c>
      <c r="I7" s="56">
        <f t="shared" si="0"/>
        <v>2</v>
      </c>
      <c r="J7" s="20">
        <f t="shared" si="1"/>
        <v>24240</v>
      </c>
      <c r="K7" s="20">
        <f t="shared" si="2"/>
        <v>5</v>
      </c>
      <c r="L7" s="58">
        <f t="shared" si="3"/>
        <v>2</v>
      </c>
      <c r="N7">
        <f t="shared" si="4"/>
        <v>1</v>
      </c>
    </row>
    <row r="8" spans="1:14" x14ac:dyDescent="0.25">
      <c r="A8" s="118">
        <f>IF(Soupisky!H32&lt;&gt;"", Soupisky!H32, "")</f>
        <v>1691</v>
      </c>
      <c r="B8" s="118" t="str">
        <f>IF(Soupisky!I32&lt;&gt;"", Soupisky!I32, "")</f>
        <v>Ing. Nováčková Markéta</v>
      </c>
      <c r="C8" s="118" t="str">
        <f>IF(Soupisky!J32&lt;&gt;"", Soupisky!J32, "")</f>
        <v>M</v>
      </c>
      <c r="D8" s="119" t="str">
        <f>IF(AND(A8&lt;&gt;"", Soupisky!E32 &lt;&gt; ""), Soupisky!E32, "")</f>
        <v>MRS Cortina Sensas</v>
      </c>
      <c r="E8" s="56">
        <f>IF(ISNA(MATCH($B8,'1k - Výsledková listina'!$D:$D,0)),"",INDEX('1k - Výsledková listina'!$G:$H,MATCH($B8,'1k - Výsledková listina'!$D:$D,0),1))</f>
        <v>13620</v>
      </c>
      <c r="F8" s="57">
        <f>IF(ISNA(MATCH($B8,'1k - Výsledková listina'!$D:$D,0)),"",INDEX('1k - Výsledková listina'!$G:$H,MATCH($B8,'1k - Výsledková listina'!$D:$D,0),2))</f>
        <v>3</v>
      </c>
      <c r="G8" s="56">
        <f>IF(ISNA(MATCH($B8,'1k - Výsledková listina'!$M:$M,0)),"",INDEX('1k - Výsledková listina'!$P:$Q,MATCH($B8,'1k - Výsledková listina'!$M:$M,0),1))</f>
        <v>10400</v>
      </c>
      <c r="H8" s="56">
        <f>IF(ISNA(MATCH($B8,'1k - Výsledková listina'!$M:$M,0)),"",INDEX('1k - Výsledková listina'!$P:$Q,MATCH($B8,'1k - Výsledková listina'!$M:$M,0),2))</f>
        <v>2</v>
      </c>
      <c r="I8" s="56">
        <f t="shared" si="0"/>
        <v>2</v>
      </c>
      <c r="J8" s="20">
        <f t="shared" si="1"/>
        <v>24020</v>
      </c>
      <c r="K8" s="20">
        <f t="shared" si="2"/>
        <v>5</v>
      </c>
      <c r="L8" s="58">
        <f t="shared" si="3"/>
        <v>3</v>
      </c>
      <c r="N8">
        <f t="shared" si="4"/>
        <v>1</v>
      </c>
    </row>
    <row r="9" spans="1:14" x14ac:dyDescent="0.25">
      <c r="A9" s="118">
        <f>IF(Soupisky!H97&lt;&gt;"", Soupisky!H97, "")</f>
        <v>1853</v>
      </c>
      <c r="B9" s="118" t="str">
        <f>IF(Soupisky!I97&lt;&gt;"", Soupisky!I97, "")</f>
        <v>Kostka Jan</v>
      </c>
      <c r="C9" s="118" t="str">
        <f>IF(Soupisky!J97&lt;&gt;"", Soupisky!J97, "")</f>
        <v>U25</v>
      </c>
      <c r="D9" s="119" t="str">
        <f>IF(AND(A9&lt;&gt;"", Soupisky!E97 &lt;&gt; ""), Soupisky!E97, "")</f>
        <v>MO ČRS Jindřichův Hradec „A“</v>
      </c>
      <c r="E9" s="56">
        <f>IF(ISNA(MATCH($B9,'1k - Výsledková listina'!$D:$D,0)),"",INDEX('1k - Výsledková listina'!$G:$H,MATCH($B9,'1k - Výsledková listina'!$D:$D,0),1))</f>
        <v>10610</v>
      </c>
      <c r="F9" s="57">
        <f>IF(ISNA(MATCH($B9,'1k - Výsledková listina'!$D:$D,0)),"",INDEX('1k - Výsledková listina'!$G:$H,MATCH($B9,'1k - Výsledková listina'!$D:$D,0),2))</f>
        <v>4</v>
      </c>
      <c r="G9" s="56">
        <f>IF(ISNA(MATCH($B9,'1k - Výsledková listina'!$M:$M,0)),"",INDEX('1k - Výsledková listina'!$P:$Q,MATCH($B9,'1k - Výsledková listina'!$M:$M,0),1))</f>
        <v>10310</v>
      </c>
      <c r="H9" s="56">
        <f>IF(ISNA(MATCH($B9,'1k - Výsledková listina'!$M:$M,0)),"",INDEX('1k - Výsledková listina'!$P:$Q,MATCH($B9,'1k - Výsledková listina'!$M:$M,0),2))</f>
        <v>3</v>
      </c>
      <c r="I9" s="56">
        <f t="shared" si="0"/>
        <v>2</v>
      </c>
      <c r="J9" s="171">
        <f t="shared" si="1"/>
        <v>20920</v>
      </c>
      <c r="K9" s="20">
        <f t="shared" si="2"/>
        <v>7</v>
      </c>
      <c r="L9" s="58">
        <f t="shared" si="3"/>
        <v>4</v>
      </c>
      <c r="N9">
        <f t="shared" si="4"/>
        <v>1</v>
      </c>
    </row>
    <row r="10" spans="1:14" x14ac:dyDescent="0.25">
      <c r="A10" s="118">
        <f>IF(Soupisky!H30&lt;&gt;"", Soupisky!H30, "")</f>
        <v>3077</v>
      </c>
      <c r="B10" s="118" t="str">
        <f>IF(Soupisky!I30&lt;&gt;"", Soupisky!I30, "")</f>
        <v>Tlustý Luboš</v>
      </c>
      <c r="C10" s="118" t="str">
        <f>IF(Soupisky!J30&lt;&gt;"", Soupisky!J30, "")</f>
        <v>M</v>
      </c>
      <c r="D10" s="119" t="str">
        <f>IF(AND(A10&lt;&gt;"", Soupisky!E30 &lt;&gt; ""), Soupisky!E30, "")</f>
        <v>MRS Cortina Sensas</v>
      </c>
      <c r="E10" s="56">
        <f>IF(ISNA(MATCH($B10,'1k - Výsledková listina'!$D:$D,0)),"",INDEX('1k - Výsledková listina'!$G:$H,MATCH($B10,'1k - Výsledková listina'!$D:$D,0),1))</f>
        <v>10710</v>
      </c>
      <c r="F10" s="57">
        <f>IF(ISNA(MATCH($B10,'1k - Výsledková listina'!$D:$D,0)),"",INDEX('1k - Výsledková listina'!$G:$H,MATCH($B10,'1k - Výsledková listina'!$D:$D,0),2))</f>
        <v>3</v>
      </c>
      <c r="G10" s="56">
        <f>IF(ISNA(MATCH($B10,'1k - Výsledková listina'!$M:$M,0)),"",INDEX('1k - Výsledková listina'!$P:$Q,MATCH($B10,'1k - Výsledková listina'!$M:$M,0),1))</f>
        <v>4890</v>
      </c>
      <c r="H10" s="56">
        <f>IF(ISNA(MATCH($B10,'1k - Výsledková listina'!$M:$M,0)),"",INDEX('1k - Výsledková listina'!$P:$Q,MATCH($B10,'1k - Výsledková listina'!$M:$M,0),2))</f>
        <v>4</v>
      </c>
      <c r="I10" s="56">
        <f t="shared" si="0"/>
        <v>2</v>
      </c>
      <c r="J10" s="20">
        <f t="shared" si="1"/>
        <v>15600</v>
      </c>
      <c r="K10" s="20">
        <f t="shared" si="2"/>
        <v>7</v>
      </c>
      <c r="L10" s="58">
        <f t="shared" si="3"/>
        <v>5</v>
      </c>
      <c r="N10">
        <f t="shared" si="4"/>
        <v>1</v>
      </c>
    </row>
    <row r="11" spans="1:14" x14ac:dyDescent="0.25">
      <c r="A11" s="118">
        <f>IF(Soupisky!H5&lt;&gt;"", Soupisky!H5, "")</f>
        <v>3398</v>
      </c>
      <c r="B11" s="118" t="str">
        <f>IF(Soupisky!I5&lt;&gt;"", Soupisky!I5, "")</f>
        <v>Vavřín Václav</v>
      </c>
      <c r="C11" s="118" t="str">
        <f>IF(Soupisky!J5&lt;&gt;"", Soupisky!J5, "")</f>
        <v>U25</v>
      </c>
      <c r="D11" s="119" t="str">
        <f>IF(AND(A11&lt;&gt;"", Soupisky!E5 &lt;&gt; ""), Soupisky!E5, "")</f>
        <v>ČRS Rybářský sportovní klub Pardubice COLMIC</v>
      </c>
      <c r="E11" s="56">
        <f>IF(ISNA(MATCH($B11,'1k - Výsledková listina'!$D:$D,0)),"",INDEX('1k - Výsledková listina'!$G:$H,MATCH($B11,'1k - Výsledková listina'!$D:$D,0),1))</f>
        <v>12800</v>
      </c>
      <c r="F11" s="57">
        <f>IF(ISNA(MATCH($B11,'1k - Výsledková listina'!$D:$D,0)),"",INDEX('1k - Výsledková listina'!$G:$H,MATCH($B11,'1k - Výsledková listina'!$D:$D,0),2))</f>
        <v>4</v>
      </c>
      <c r="G11" s="56">
        <f>IF(ISNA(MATCH($B11,'1k - Výsledková listina'!$M:$M,0)),"",INDEX('1k - Výsledková listina'!$P:$Q,MATCH($B11,'1k - Výsledková listina'!$M:$M,0),1))</f>
        <v>3470</v>
      </c>
      <c r="H11" s="56">
        <f>IF(ISNA(MATCH($B11,'1k - Výsledková listina'!$M:$M,0)),"",INDEX('1k - Výsledková listina'!$P:$Q,MATCH($B11,'1k - Výsledková listina'!$M:$M,0),2))</f>
        <v>4</v>
      </c>
      <c r="I11" s="56">
        <f t="shared" si="0"/>
        <v>2</v>
      </c>
      <c r="J11" s="20">
        <f t="shared" si="1"/>
        <v>16270</v>
      </c>
      <c r="K11" s="20">
        <f t="shared" si="2"/>
        <v>8</v>
      </c>
      <c r="L11" s="58">
        <f t="shared" si="3"/>
        <v>6</v>
      </c>
      <c r="N11">
        <f t="shared" si="4"/>
        <v>1</v>
      </c>
    </row>
    <row r="12" spans="1:14" x14ac:dyDescent="0.25">
      <c r="A12" s="118">
        <f>IF(Soupisky!H124&lt;&gt;"", Soupisky!H124, "")</f>
        <v>3063</v>
      </c>
      <c r="B12" s="118" t="str">
        <f>IF(Soupisky!I124&lt;&gt;"", Soupisky!I124, "")</f>
        <v>Polovic Ladislav</v>
      </c>
      <c r="C12" s="118" t="str">
        <f>IF(Soupisky!J124&lt;&gt;"", Soupisky!J124, "")</f>
        <v>M</v>
      </c>
      <c r="D12" s="119" t="str">
        <f>IF(AND(A12&lt;&gt;"", Soupisky!E124 &lt;&gt; ""), Soupisky!E124, "")</f>
        <v>MO ČRS Jindřichův Hradec AWAS DRENNAN</v>
      </c>
      <c r="E12" s="56">
        <f>IF(ISNA(MATCH($B12,'1k - Výsledková listina'!$D:$D,0)),"",INDEX('1k - Výsledková listina'!$G:$H,MATCH($B12,'1k - Výsledková listina'!$D:$D,0),1))</f>
        <v>9490</v>
      </c>
      <c r="F12" s="57">
        <f>IF(ISNA(MATCH($B12,'1k - Výsledková listina'!$D:$D,0)),"",INDEX('1k - Výsledková listina'!$G:$H,MATCH($B12,'1k - Výsledková listina'!$D:$D,0),2))</f>
        <v>6</v>
      </c>
      <c r="G12" s="56">
        <f>IF(ISNA(MATCH($B12,'1k - Výsledková listina'!$M:$M,0)),"",INDEX('1k - Výsledková listina'!$P:$Q,MATCH($B12,'1k - Výsledková listina'!$M:$M,0),1))</f>
        <v>6040</v>
      </c>
      <c r="H12" s="56">
        <f>IF(ISNA(MATCH($B12,'1k - Výsledková listina'!$M:$M,0)),"",INDEX('1k - Výsledková listina'!$P:$Q,MATCH($B12,'1k - Výsledková listina'!$M:$M,0),2))</f>
        <v>2</v>
      </c>
      <c r="I12" s="56">
        <f t="shared" si="0"/>
        <v>2</v>
      </c>
      <c r="J12" s="20">
        <f t="shared" si="1"/>
        <v>15530</v>
      </c>
      <c r="K12" s="20">
        <f t="shared" si="2"/>
        <v>8</v>
      </c>
      <c r="L12" s="58">
        <f t="shared" si="3"/>
        <v>7</v>
      </c>
      <c r="N12">
        <f t="shared" si="4"/>
        <v>1</v>
      </c>
    </row>
    <row r="13" spans="1:14" x14ac:dyDescent="0.25">
      <c r="A13" s="118">
        <f>IF(Soupisky!H4&lt;&gt;"", Soupisky!H4, "")</f>
        <v>96</v>
      </c>
      <c r="B13" s="118" t="str">
        <f>IF(Soupisky!I4&lt;&gt;"", Soupisky!I4, "")</f>
        <v>Konopásek Josef ml.</v>
      </c>
      <c r="C13" s="118" t="str">
        <f>IF(Soupisky!J4&lt;&gt;"", Soupisky!J4, "")</f>
        <v>M</v>
      </c>
      <c r="D13" s="119" t="str">
        <f>IF(AND(A13&lt;&gt;"", Soupisky!E4 &lt;&gt; ""), Soupisky!E4, "")</f>
        <v>ČRS Rybářský sportovní klub Pardubice COLMIC</v>
      </c>
      <c r="E13" s="56">
        <f>IF(ISNA(MATCH($B13,'1k - Výsledková listina'!$D:$D,0)),"",INDEX('1k - Výsledková listina'!$G:$H,MATCH($B13,'1k - Výsledková listina'!$D:$D,0),1))</f>
        <v>10720</v>
      </c>
      <c r="F13" s="57">
        <f>IF(ISNA(MATCH($B13,'1k - Výsledková listina'!$D:$D,0)),"",INDEX('1k - Výsledková listina'!$G:$H,MATCH($B13,'1k - Výsledková listina'!$D:$D,0),2))</f>
        <v>5</v>
      </c>
      <c r="G13" s="56">
        <f>IF(ISNA(MATCH($B13,'1k - Výsledková listina'!$M:$M,0)),"",INDEX('1k - Výsledková listina'!$P:$Q,MATCH($B13,'1k - Výsledková listina'!$M:$M,0),1))</f>
        <v>4420</v>
      </c>
      <c r="H13" s="56">
        <f>IF(ISNA(MATCH($B13,'1k - Výsledková listina'!$M:$M,0)),"",INDEX('1k - Výsledková listina'!$P:$Q,MATCH($B13,'1k - Výsledková listina'!$M:$M,0),2))</f>
        <v>3</v>
      </c>
      <c r="I13" s="56">
        <f t="shared" si="0"/>
        <v>2</v>
      </c>
      <c r="J13" s="171">
        <f t="shared" si="1"/>
        <v>15140</v>
      </c>
      <c r="K13" s="20">
        <f t="shared" si="2"/>
        <v>8</v>
      </c>
      <c r="L13" s="58">
        <f t="shared" si="3"/>
        <v>8</v>
      </c>
      <c r="N13">
        <f t="shared" si="4"/>
        <v>1</v>
      </c>
    </row>
    <row r="14" spans="1:14" x14ac:dyDescent="0.25">
      <c r="A14" s="118">
        <f>IF(Soupisky!H35&lt;&gt;"", Soupisky!H35, "")</f>
        <v>1927</v>
      </c>
      <c r="B14" s="118" t="str">
        <f>IF(Soupisky!I35&lt;&gt;"", Soupisky!I35, "")</f>
        <v>Darebník Roman</v>
      </c>
      <c r="C14" s="118" t="str">
        <f>IF(Soupisky!J35&lt;&gt;"", Soupisky!J35, "")</f>
        <v>M</v>
      </c>
      <c r="D14" s="119" t="str">
        <f>IF(AND(A14&lt;&gt;"", Soupisky!E35 &lt;&gt; ""), Soupisky!E35, "")</f>
        <v>MRS Cortina Sensas</v>
      </c>
      <c r="E14" s="56">
        <f>IF(ISNA(MATCH($B14,'1k - Výsledková listina'!$D:$D,0)),"",INDEX('1k - Výsledková listina'!$G:$H,MATCH($B14,'1k - Výsledková listina'!$D:$D,0),1))</f>
        <v>10450</v>
      </c>
      <c r="F14" s="57">
        <f>IF(ISNA(MATCH($B14,'1k - Výsledková listina'!$D:$D,0)),"",INDEX('1k - Výsledková listina'!$G:$H,MATCH($B14,'1k - Výsledková listina'!$D:$D,0),2))</f>
        <v>4</v>
      </c>
      <c r="G14" s="56">
        <f>IF(ISNA(MATCH($B14,'1k - Výsledková listina'!$M:$M,0)),"",INDEX('1k - Výsledková listina'!$P:$Q,MATCH($B14,'1k - Výsledková listina'!$M:$M,0),1))</f>
        <v>4160</v>
      </c>
      <c r="H14" s="56">
        <f>IF(ISNA(MATCH($B14,'1k - Výsledková listina'!$M:$M,0)),"",INDEX('1k - Výsledková listina'!$P:$Q,MATCH($B14,'1k - Výsledková listina'!$M:$M,0),2))</f>
        <v>4</v>
      </c>
      <c r="I14" s="56">
        <f t="shared" si="0"/>
        <v>2</v>
      </c>
      <c r="J14" s="20">
        <f t="shared" si="1"/>
        <v>14610</v>
      </c>
      <c r="K14" s="20">
        <f t="shared" si="2"/>
        <v>8</v>
      </c>
      <c r="L14" s="58">
        <f t="shared" si="3"/>
        <v>9</v>
      </c>
      <c r="N14">
        <f t="shared" si="4"/>
        <v>1</v>
      </c>
    </row>
    <row r="15" spans="1:14" x14ac:dyDescent="0.25">
      <c r="A15" s="118">
        <f>IF(Soupisky!H72&lt;&gt;"", Soupisky!H72, "")</f>
        <v>3551</v>
      </c>
      <c r="B15" s="118" t="str">
        <f>IF(Soupisky!I72&lt;&gt;"", Soupisky!I72, "")</f>
        <v>Milewski Zbigniew</v>
      </c>
      <c r="C15" s="118" t="str">
        <f>IF(Soupisky!J72&lt;&gt;"", Soupisky!J72, "")</f>
        <v>M</v>
      </c>
      <c r="D15" s="119" t="str">
        <f>IF(AND(A15&lt;&gt;"", Soupisky!E72 &lt;&gt; ""), Soupisky!E72, "")</f>
        <v>ČRS MIVARDI CZ Mohelnice</v>
      </c>
      <c r="E15" s="56">
        <f>IF(ISNA(MATCH($B15,'1k - Výsledková listina'!$D:$D,0)),"",INDEX('1k - Výsledková listina'!$G:$H,MATCH($B15,'1k - Výsledková listina'!$D:$D,0),1))</f>
        <v>12010</v>
      </c>
      <c r="F15" s="57">
        <f>IF(ISNA(MATCH($B15,'1k - Výsledková listina'!$D:$D,0)),"",INDEX('1k - Výsledková listina'!$G:$H,MATCH($B15,'1k - Výsledková listina'!$D:$D,0),2))</f>
        <v>1</v>
      </c>
      <c r="G15" s="56">
        <f>IF(ISNA(MATCH($B15,'1k - Výsledková listina'!$M:$M,0)),"",INDEX('1k - Výsledková listina'!$P:$Q,MATCH($B15,'1k - Výsledková listina'!$M:$M,0),1))</f>
        <v>2260</v>
      </c>
      <c r="H15" s="56">
        <f>IF(ISNA(MATCH($B15,'1k - Výsledková listina'!$M:$M,0)),"",INDEX('1k - Výsledková listina'!$P:$Q,MATCH($B15,'1k - Výsledková listina'!$M:$M,0),2))</f>
        <v>7</v>
      </c>
      <c r="I15" s="56">
        <f t="shared" si="0"/>
        <v>2</v>
      </c>
      <c r="J15" s="20">
        <f t="shared" si="1"/>
        <v>14270</v>
      </c>
      <c r="K15" s="20">
        <f t="shared" si="2"/>
        <v>8</v>
      </c>
      <c r="L15" s="58">
        <f t="shared" si="3"/>
        <v>10</v>
      </c>
      <c r="N15">
        <f t="shared" si="4"/>
        <v>1</v>
      </c>
    </row>
    <row r="16" spans="1:14" x14ac:dyDescent="0.25">
      <c r="A16" s="118">
        <f>IF(Soupisky!H17&lt;&gt;"", Soupisky!H17, "")</f>
        <v>1671</v>
      </c>
      <c r="B16" s="118" t="str">
        <f>IF(Soupisky!I17&lt;&gt;"", Soupisky!I17, "")</f>
        <v>Klásek Petr</v>
      </c>
      <c r="C16" s="118" t="str">
        <f>IF(Soupisky!J17&lt;&gt;"", Soupisky!J17, "")</f>
        <v>M</v>
      </c>
      <c r="D16" s="119" t="str">
        <f>IF(AND(A16&lt;&gt;"", Soupisky!E17 &lt;&gt; ""), Soupisky!E17, "")</f>
        <v>RS Crazy Boys MO Hustopeče Maver</v>
      </c>
      <c r="E16" s="56">
        <f>IF(ISNA(MATCH($B16,'1k - Výsledková listina'!$D:$D,0)),"",INDEX('1k - Výsledková listina'!$G:$H,MATCH($B16,'1k - Výsledková listina'!$D:$D,0),1))</f>
        <v>19070</v>
      </c>
      <c r="F16" s="57">
        <f>IF(ISNA(MATCH($B16,'1k - Výsledková listina'!$D:$D,0)),"",INDEX('1k - Výsledková listina'!$G:$H,MATCH($B16,'1k - Výsledková listina'!$D:$D,0),2))</f>
        <v>1</v>
      </c>
      <c r="G16" s="56">
        <f>IF(ISNA(MATCH($B16,'1k - Výsledková listina'!$M:$M,0)),"",INDEX('1k - Výsledková listina'!$P:$Q,MATCH($B16,'1k - Výsledková listina'!$M:$M,0),1))</f>
        <v>1530</v>
      </c>
      <c r="H16" s="56">
        <f>IF(ISNA(MATCH($B16,'1k - Výsledková listina'!$M:$M,0)),"",INDEX('1k - Výsledková listina'!$P:$Q,MATCH($B16,'1k - Výsledková listina'!$M:$M,0),2))</f>
        <v>8</v>
      </c>
      <c r="I16" s="56">
        <f t="shared" si="0"/>
        <v>2</v>
      </c>
      <c r="J16" s="20">
        <f t="shared" si="1"/>
        <v>20600</v>
      </c>
      <c r="K16" s="20">
        <f t="shared" si="2"/>
        <v>9</v>
      </c>
      <c r="L16" s="58">
        <f t="shared" si="3"/>
        <v>11</v>
      </c>
      <c r="N16">
        <f t="shared" si="4"/>
        <v>1</v>
      </c>
    </row>
    <row r="17" spans="1:14" x14ac:dyDescent="0.25">
      <c r="A17" s="118">
        <f>IF(Soupisky!H81&lt;&gt;"", Soupisky!H81, "")</f>
        <v>786</v>
      </c>
      <c r="B17" s="118" t="str">
        <f>IF(Soupisky!I81&lt;&gt;"", Soupisky!I81, "")</f>
        <v>Kubík Martin</v>
      </c>
      <c r="C17" s="118" t="str">
        <f>IF(Soupisky!J81&lt;&gt;"", Soupisky!J81, "")</f>
        <v>M</v>
      </c>
      <c r="D17" s="119" t="str">
        <f>IF(AND(A17&lt;&gt;"", Soupisky!E81 &lt;&gt; ""), Soupisky!E81, "")</f>
        <v>RSK LIPANI MIVARDI Třebechovice pod Orebem</v>
      </c>
      <c r="E17" s="56">
        <f>IF(ISNA(MATCH($B17,'1k - Výsledková listina'!$D:$D,0)),"",INDEX('1k - Výsledková listina'!$G:$H,MATCH($B17,'1k - Výsledková listina'!$D:$D,0),1))</f>
        <v>6870</v>
      </c>
      <c r="F17" s="57">
        <f>IF(ISNA(MATCH($B17,'1k - Výsledková listina'!$D:$D,0)),"",INDEX('1k - Výsledková listina'!$G:$H,MATCH($B17,'1k - Výsledková listina'!$D:$D,0),2))</f>
        <v>8</v>
      </c>
      <c r="G17" s="56">
        <f>IF(ISNA(MATCH($B17,'1k - Výsledková listina'!$M:$M,0)),"",INDEX('1k - Výsledková listina'!$P:$Q,MATCH($B17,'1k - Výsledková listina'!$M:$M,0),1))</f>
        <v>9780</v>
      </c>
      <c r="H17" s="56">
        <f>IF(ISNA(MATCH($B17,'1k - Výsledková listina'!$M:$M,0)),"",INDEX('1k - Výsledková listina'!$P:$Q,MATCH($B17,'1k - Výsledková listina'!$M:$M,0),2))</f>
        <v>1</v>
      </c>
      <c r="I17" s="56">
        <f t="shared" si="0"/>
        <v>2</v>
      </c>
      <c r="J17" s="20">
        <f t="shared" si="1"/>
        <v>16650</v>
      </c>
      <c r="K17" s="20">
        <f t="shared" si="2"/>
        <v>9</v>
      </c>
      <c r="L17" s="58">
        <f t="shared" si="3"/>
        <v>12</v>
      </c>
      <c r="N17">
        <f t="shared" si="4"/>
        <v>1</v>
      </c>
    </row>
    <row r="18" spans="1:14" x14ac:dyDescent="0.25">
      <c r="A18" s="118">
        <f>IF(Soupisky!H43&lt;&gt;"", Soupisky!H43, "")</f>
        <v>55</v>
      </c>
      <c r="B18" s="118" t="str">
        <f>IF(Soupisky!I43&lt;&gt;"", Soupisky!I43, "")</f>
        <v>Syrovátka Pavel</v>
      </c>
      <c r="C18" s="118" t="str">
        <f>IF(Soupisky!J43&lt;&gt;"", Soupisky!J43, "")</f>
        <v>M</v>
      </c>
      <c r="D18" s="119" t="str">
        <f>IF(AND(A18&lt;&gt;"", Soupisky!E43 &lt;&gt; ""), Soupisky!E43, "")</f>
        <v>MO ČRS NOVÉ STRAŠECÍ - MAVER</v>
      </c>
      <c r="E18" s="56">
        <f>IF(ISNA(MATCH($B18,'1k - Výsledková listina'!$D:$D,0)),"",INDEX('1k - Výsledková listina'!$G:$H,MATCH($B18,'1k - Výsledková listina'!$D:$D,0),1))</f>
        <v>10960</v>
      </c>
      <c r="F18" s="57">
        <f>IF(ISNA(MATCH($B18,'1k - Výsledková listina'!$D:$D,0)),"",INDEX('1k - Výsledková listina'!$G:$H,MATCH($B18,'1k - Výsledková listina'!$D:$D,0),2))</f>
        <v>7</v>
      </c>
      <c r="G18" s="56">
        <f>IF(ISNA(MATCH($B18,'1k - Výsledková listina'!$M:$M,0)),"",INDEX('1k - Výsledková listina'!$P:$Q,MATCH($B18,'1k - Výsledková listina'!$M:$M,0),1))</f>
        <v>4630</v>
      </c>
      <c r="H18" s="56">
        <f>IF(ISNA(MATCH($B18,'1k - Výsledková listina'!$M:$M,0)),"",INDEX('1k - Výsledková listina'!$P:$Q,MATCH($B18,'1k - Výsledková listina'!$M:$M,0),2))</f>
        <v>2</v>
      </c>
      <c r="I18" s="56">
        <f t="shared" si="0"/>
        <v>2</v>
      </c>
      <c r="J18" s="20">
        <f t="shared" si="1"/>
        <v>15590</v>
      </c>
      <c r="K18" s="20">
        <f t="shared" si="2"/>
        <v>9</v>
      </c>
      <c r="L18" s="58">
        <f t="shared" si="3"/>
        <v>13</v>
      </c>
      <c r="N18">
        <f t="shared" si="4"/>
        <v>1</v>
      </c>
    </row>
    <row r="19" spans="1:14" x14ac:dyDescent="0.25">
      <c r="A19" s="118">
        <f>IF(Soupisky!H110&lt;&gt;"", Soupisky!H110, "")</f>
        <v>2164</v>
      </c>
      <c r="B19" s="118" t="str">
        <f>IF(Soupisky!I110&lt;&gt;"", Soupisky!I110, "")</f>
        <v>Kolínek Miroslav</v>
      </c>
      <c r="C19" s="118" t="str">
        <f>IF(Soupisky!J110&lt;&gt;"", Soupisky!J110, "")</f>
        <v>M</v>
      </c>
      <c r="D19" s="119" t="str">
        <f>IF(AND(A19&lt;&gt;"", Soupisky!E110 &lt;&gt; ""), Soupisky!E110, "")</f>
        <v>MRS Uherské Hradiště PRESTON</v>
      </c>
      <c r="E19" s="56">
        <f>IF(ISNA(MATCH($B19,'1k - Výsledková listina'!$D:$D,0)),"",INDEX('1k - Výsledková listina'!$G:$H,MATCH($B19,'1k - Výsledková listina'!$D:$D,0),1))</f>
        <v>7820</v>
      </c>
      <c r="F19" s="57">
        <f>IF(ISNA(MATCH($B19,'1k - Výsledková listina'!$D:$D,0)),"",INDEX('1k - Výsledková listina'!$G:$H,MATCH($B19,'1k - Výsledková listina'!$D:$D,0),2))</f>
        <v>8</v>
      </c>
      <c r="G19" s="56">
        <f>IF(ISNA(MATCH($B19,'1k - Výsledková listina'!$M:$M,0)),"",INDEX('1k - Výsledková listina'!$P:$Q,MATCH($B19,'1k - Výsledková listina'!$M:$M,0),1))</f>
        <v>7350</v>
      </c>
      <c r="H19" s="56">
        <f>IF(ISNA(MATCH($B19,'1k - Výsledková listina'!$M:$M,0)),"",INDEX('1k - Výsledková listina'!$P:$Q,MATCH($B19,'1k - Výsledková listina'!$M:$M,0),2))</f>
        <v>1</v>
      </c>
      <c r="I19" s="56">
        <f t="shared" si="0"/>
        <v>2</v>
      </c>
      <c r="J19" s="20">
        <f t="shared" si="1"/>
        <v>15170</v>
      </c>
      <c r="K19" s="20">
        <f t="shared" si="2"/>
        <v>9</v>
      </c>
      <c r="L19" s="58">
        <f t="shared" si="3"/>
        <v>14</v>
      </c>
      <c r="N19">
        <f t="shared" si="4"/>
        <v>1</v>
      </c>
    </row>
    <row r="20" spans="1:14" x14ac:dyDescent="0.25">
      <c r="A20" s="118">
        <f>IF(Soupisky!H82&lt;&gt;"", Soupisky!H82, "")</f>
        <v>781</v>
      </c>
      <c r="B20" s="118" t="str">
        <f>IF(Soupisky!I82&lt;&gt;"", Soupisky!I82, "")</f>
        <v>Ing. Bartoš Jiří</v>
      </c>
      <c r="C20" s="118" t="str">
        <f>IF(Soupisky!J82&lt;&gt;"", Soupisky!J82, "")</f>
        <v>M</v>
      </c>
      <c r="D20" s="119" t="str">
        <f>IF(AND(A20&lt;&gt;"", Soupisky!E82 &lt;&gt; ""), Soupisky!E82, "")</f>
        <v>RSK LIPANI MIVARDI Třebechovice pod Orebem</v>
      </c>
      <c r="E20" s="56">
        <f>IF(ISNA(MATCH($B20,'1k - Výsledková listina'!$D:$D,0)),"",INDEX('1k - Výsledková listina'!$G:$H,MATCH($B20,'1k - Výsledková listina'!$D:$D,0),1))</f>
        <v>11150</v>
      </c>
      <c r="F20" s="57">
        <f>IF(ISNA(MATCH($B20,'1k - Výsledková listina'!$D:$D,0)),"",INDEX('1k - Výsledková listina'!$G:$H,MATCH($B20,'1k - Výsledková listina'!$D:$D,0),2))</f>
        <v>2</v>
      </c>
      <c r="G20" s="56">
        <f>IF(ISNA(MATCH($B20,'1k - Výsledková listina'!$M:$M,0)),"",INDEX('1k - Výsledková listina'!$P:$Q,MATCH($B20,'1k - Výsledková listina'!$M:$M,0),1))</f>
        <v>2050</v>
      </c>
      <c r="H20" s="56">
        <f>IF(ISNA(MATCH($B20,'1k - Výsledková listina'!$M:$M,0)),"",INDEX('1k - Výsledková listina'!$P:$Q,MATCH($B20,'1k - Výsledková listina'!$M:$M,0),2))</f>
        <v>7</v>
      </c>
      <c r="I20" s="56">
        <f t="shared" si="0"/>
        <v>2</v>
      </c>
      <c r="J20" s="20">
        <f t="shared" si="1"/>
        <v>13200</v>
      </c>
      <c r="K20" s="20">
        <f t="shared" si="2"/>
        <v>9</v>
      </c>
      <c r="L20" s="58">
        <f t="shared" si="3"/>
        <v>15</v>
      </c>
      <c r="N20">
        <f t="shared" si="4"/>
        <v>1</v>
      </c>
    </row>
    <row r="21" spans="1:14" x14ac:dyDescent="0.25">
      <c r="A21" s="118">
        <f>IF(Soupisky!H95&lt;&gt;"", Soupisky!H95, "")</f>
        <v>19</v>
      </c>
      <c r="B21" s="118" t="str">
        <f>IF(Soupisky!I95&lt;&gt;"", Soupisky!I95, "")</f>
        <v>Heřmánek Tomáš</v>
      </c>
      <c r="C21" s="118" t="str">
        <f>IF(Soupisky!J95&lt;&gt;"", Soupisky!J95, "")</f>
        <v>M</v>
      </c>
      <c r="D21" s="119" t="str">
        <f>IF(AND(A21&lt;&gt;"", Soupisky!E95 &lt;&gt; ""), Soupisky!E95, "")</f>
        <v>MO ČRS Jindřichův Hradec „A“</v>
      </c>
      <c r="E21" s="56">
        <f>IF(ISNA(MATCH($B21,'1k - Výsledková listina'!$D:$D,0)),"",INDEX('1k - Výsledková listina'!$G:$H,MATCH($B21,'1k - Výsledková listina'!$D:$D,0),1))</f>
        <v>12480</v>
      </c>
      <c r="F21" s="57">
        <f>IF(ISNA(MATCH($B21,'1k - Výsledková listina'!$D:$D,0)),"",INDEX('1k - Výsledková listina'!$G:$H,MATCH($B21,'1k - Výsledková listina'!$D:$D,0),2))</f>
        <v>5</v>
      </c>
      <c r="G21" s="56">
        <f>IF(ISNA(MATCH($B21,'1k - Výsledková listina'!$M:$M,0)),"",INDEX('1k - Výsledková listina'!$P:$Q,MATCH($B21,'1k - Výsledková listina'!$M:$M,0),1))</f>
        <v>3740</v>
      </c>
      <c r="H21" s="56">
        <f>IF(ISNA(MATCH($B21,'1k - Výsledková listina'!$M:$M,0)),"",INDEX('1k - Výsledková listina'!$P:$Q,MATCH($B21,'1k - Výsledková listina'!$M:$M,0),2))</f>
        <v>5</v>
      </c>
      <c r="I21" s="56">
        <f t="shared" si="0"/>
        <v>2</v>
      </c>
      <c r="J21" s="171">
        <f t="shared" si="1"/>
        <v>16220</v>
      </c>
      <c r="K21" s="20">
        <f t="shared" si="2"/>
        <v>10</v>
      </c>
      <c r="L21" s="58">
        <f t="shared" si="3"/>
        <v>16</v>
      </c>
      <c r="N21">
        <f t="shared" si="4"/>
        <v>1</v>
      </c>
    </row>
    <row r="22" spans="1:14" x14ac:dyDescent="0.25">
      <c r="A22" s="118">
        <f>IF(Soupisky!H58&lt;&gt;"", Soupisky!H58, "")</f>
        <v>1133</v>
      </c>
      <c r="B22" s="118" t="str">
        <f>IF(Soupisky!I58&lt;&gt;"", Soupisky!I58, "")</f>
        <v>Vyslyšel Vladimír ml.</v>
      </c>
      <c r="C22" s="118" t="str">
        <f>IF(Soupisky!J58&lt;&gt;"", Soupisky!J58, "")</f>
        <v>M</v>
      </c>
      <c r="D22" s="119" t="str">
        <f>IF(AND(A22&lt;&gt;"", Soupisky!E58 &lt;&gt; ""), Soupisky!E58, "")</f>
        <v>MO Kolín RIVE</v>
      </c>
      <c r="E22" s="56">
        <f>IF(ISNA(MATCH($B22,'1k - Výsledková listina'!$D:$D,0)),"",INDEX('1k - Výsledková listina'!$G:$H,MATCH($B22,'1k - Výsledková listina'!$D:$D,0),1))</f>
        <v>15840</v>
      </c>
      <c r="F22" s="57">
        <f>IF(ISNA(MATCH($B22,'1k - Výsledková listina'!$D:$D,0)),"",INDEX('1k - Výsledková listina'!$G:$H,MATCH($B22,'1k - Výsledková listina'!$D:$D,0),2))</f>
        <v>2</v>
      </c>
      <c r="G22" s="56">
        <f>IF(ISNA(MATCH($B22,'1k - Výsledková listina'!$M:$M,0)),"",INDEX('1k - Výsledková listina'!$P:$Q,MATCH($B22,'1k - Výsledková listina'!$M:$M,0),1))</f>
        <v>1070</v>
      </c>
      <c r="H22" s="56">
        <f>IF(ISNA(MATCH($B22,'1k - Výsledková listina'!$M:$M,0)),"",INDEX('1k - Výsledková listina'!$P:$Q,MATCH($B22,'1k - Výsledková listina'!$M:$M,0),2))</f>
        <v>9</v>
      </c>
      <c r="I22" s="56">
        <f t="shared" si="0"/>
        <v>2</v>
      </c>
      <c r="J22" s="20">
        <f t="shared" si="1"/>
        <v>16910</v>
      </c>
      <c r="K22" s="20">
        <f t="shared" si="2"/>
        <v>11</v>
      </c>
      <c r="L22" s="58">
        <f t="shared" si="3"/>
        <v>17</v>
      </c>
      <c r="N22">
        <f t="shared" si="4"/>
        <v>1</v>
      </c>
    </row>
    <row r="23" spans="1:14" x14ac:dyDescent="0.25">
      <c r="A23" s="118">
        <f>IF(Soupisky!H107&lt;&gt;"", Soupisky!H107, "")</f>
        <v>2188</v>
      </c>
      <c r="B23" s="118" t="str">
        <f>IF(Soupisky!I107&lt;&gt;"", Soupisky!I107, "")</f>
        <v>Matej Jiří</v>
      </c>
      <c r="C23" s="118" t="str">
        <f>IF(Soupisky!J107&lt;&gt;"", Soupisky!J107, "")</f>
        <v>M</v>
      </c>
      <c r="D23" s="119" t="str">
        <f>IF(AND(A23&lt;&gt;"", Soupisky!E107 &lt;&gt; ""), Soupisky!E107, "")</f>
        <v>MRS Uherské Hradiště PRESTON</v>
      </c>
      <c r="E23" s="56">
        <f>IF(ISNA(MATCH($B23,'1k - Výsledková listina'!$D:$D,0)),"",INDEX('1k - Výsledková listina'!$G:$H,MATCH($B23,'1k - Výsledková listina'!$D:$D,0),1))</f>
        <v>13930</v>
      </c>
      <c r="F23" s="57">
        <f>IF(ISNA(MATCH($B23,'1k - Výsledková listina'!$D:$D,0)),"",INDEX('1k - Výsledková listina'!$G:$H,MATCH($B23,'1k - Výsledková listina'!$D:$D,0),2))</f>
        <v>3</v>
      </c>
      <c r="G23" s="56">
        <f>IF(ISNA(MATCH($B23,'1k - Výsledková listina'!$M:$M,0)),"",INDEX('1k - Výsledková listina'!$P:$Q,MATCH($B23,'1k - Výsledková listina'!$M:$M,0),1))</f>
        <v>2670</v>
      </c>
      <c r="H23" s="56">
        <f>IF(ISNA(MATCH($B23,'1k - Výsledková listina'!$M:$M,0)),"",INDEX('1k - Výsledková listina'!$P:$Q,MATCH($B23,'1k - Výsledková listina'!$M:$M,0),2))</f>
        <v>8</v>
      </c>
      <c r="I23" s="56">
        <f t="shared" si="0"/>
        <v>2</v>
      </c>
      <c r="J23" s="20">
        <f t="shared" si="1"/>
        <v>16600</v>
      </c>
      <c r="K23" s="20">
        <f t="shared" si="2"/>
        <v>11</v>
      </c>
      <c r="L23" s="58">
        <f t="shared" si="3"/>
        <v>18</v>
      </c>
      <c r="N23">
        <f t="shared" si="4"/>
        <v>1</v>
      </c>
    </row>
    <row r="24" spans="1:14" x14ac:dyDescent="0.25">
      <c r="A24" s="118">
        <f>IF(Soupisky!H57&lt;&gt;"", Soupisky!H57, "")</f>
        <v>1997</v>
      </c>
      <c r="B24" s="118" t="str">
        <f>IF(Soupisky!I57&lt;&gt;"", Soupisky!I57, "")</f>
        <v>Hlavatý David</v>
      </c>
      <c r="C24" s="118" t="str">
        <f>IF(Soupisky!J57&lt;&gt;"", Soupisky!J57, "")</f>
        <v>M</v>
      </c>
      <c r="D24" s="119" t="str">
        <f>IF(AND(A24&lt;&gt;"", Soupisky!E57 &lt;&gt; ""), Soupisky!E57, "")</f>
        <v>MO Kolín RIVE</v>
      </c>
      <c r="E24" s="56">
        <f>IF(ISNA(MATCH($B24,'1k - Výsledková listina'!$D:$D,0)),"",INDEX('1k - Výsledková listina'!$G:$H,MATCH($B24,'1k - Výsledková listina'!$D:$D,0),1))</f>
        <v>13830</v>
      </c>
      <c r="F24" s="57">
        <f>IF(ISNA(MATCH($B24,'1k - Výsledková listina'!$D:$D,0)),"",INDEX('1k - Výsledková listina'!$G:$H,MATCH($B24,'1k - Výsledková listina'!$D:$D,0),2))</f>
        <v>2</v>
      </c>
      <c r="G24" s="56">
        <f>IF(ISNA(MATCH($B24,'1k - Výsledková listina'!$M:$M,0)),"",INDEX('1k - Výsledková listina'!$P:$Q,MATCH($B24,'1k - Výsledková listina'!$M:$M,0),1))</f>
        <v>1870</v>
      </c>
      <c r="H24" s="56">
        <f>IF(ISNA(MATCH($B24,'1k - Výsledková listina'!$M:$M,0)),"",INDEX('1k - Výsledková listina'!$P:$Q,MATCH($B24,'1k - Výsledková listina'!$M:$M,0),2))</f>
        <v>9</v>
      </c>
      <c r="I24" s="56">
        <f t="shared" si="0"/>
        <v>2</v>
      </c>
      <c r="J24" s="20">
        <f t="shared" si="1"/>
        <v>15700</v>
      </c>
      <c r="K24" s="20">
        <f t="shared" si="2"/>
        <v>11</v>
      </c>
      <c r="L24" s="58">
        <f t="shared" si="3"/>
        <v>19</v>
      </c>
      <c r="N24">
        <f t="shared" si="4"/>
        <v>1</v>
      </c>
    </row>
    <row r="25" spans="1:14" x14ac:dyDescent="0.25">
      <c r="A25" s="118">
        <f>IF(Soupisky!H55&lt;&gt;"", Soupisky!H55, "")</f>
        <v>2829</v>
      </c>
      <c r="B25" s="118" t="str">
        <f>IF(Soupisky!I55&lt;&gt;"", Soupisky!I55, "")</f>
        <v>Flanderka Aleš</v>
      </c>
      <c r="C25" s="118" t="str">
        <f>IF(Soupisky!J55&lt;&gt;"", Soupisky!J55, "")</f>
        <v>M</v>
      </c>
      <c r="D25" s="119" t="str">
        <f>IF(AND(A25&lt;&gt;"", Soupisky!E55 &lt;&gt; ""), Soupisky!E55, "")</f>
        <v>MO Kolín RIVE</v>
      </c>
      <c r="E25" s="56">
        <f>IF(ISNA(MATCH($B25,'1k - Výsledková listina'!$D:$D,0)),"",INDEX('1k - Výsledková listina'!$G:$H,MATCH($B25,'1k - Výsledková listina'!$D:$D,0),1))</f>
        <v>11680</v>
      </c>
      <c r="F25" s="57">
        <f>IF(ISNA(MATCH($B25,'1k - Výsledková listina'!$D:$D,0)),"",INDEX('1k - Výsledková listina'!$G:$H,MATCH($B25,'1k - Výsledková listina'!$D:$D,0),2))</f>
        <v>2</v>
      </c>
      <c r="G25" s="56">
        <f>IF(ISNA(MATCH($B25,'1k - Výsledková listina'!$M:$M,0)),"",INDEX('1k - Výsledková listina'!$P:$Q,MATCH($B25,'1k - Výsledková listina'!$M:$M,0),1))</f>
        <v>2460</v>
      </c>
      <c r="H25" s="56">
        <f>IF(ISNA(MATCH($B25,'1k - Výsledková listina'!$M:$M,0)),"",INDEX('1k - Výsledková listina'!$P:$Q,MATCH($B25,'1k - Výsledková listina'!$M:$M,0),2))</f>
        <v>9</v>
      </c>
      <c r="I25" s="56">
        <f t="shared" si="0"/>
        <v>2</v>
      </c>
      <c r="J25" s="20">
        <f t="shared" si="1"/>
        <v>14140</v>
      </c>
      <c r="K25" s="20">
        <f t="shared" si="2"/>
        <v>11</v>
      </c>
      <c r="L25" s="58">
        <f t="shared" si="3"/>
        <v>20</v>
      </c>
      <c r="N25">
        <f t="shared" si="4"/>
        <v>1</v>
      </c>
    </row>
    <row r="26" spans="1:14" x14ac:dyDescent="0.25">
      <c r="A26" s="118">
        <f>IF(Soupisky!H56&lt;&gt;"", Soupisky!H56, "")</f>
        <v>2922</v>
      </c>
      <c r="B26" s="118" t="str">
        <f>IF(Soupisky!I56&lt;&gt;"", Soupisky!I56, "")</f>
        <v>Ing. Flanderka Michal</v>
      </c>
      <c r="C26" s="118" t="str">
        <f>IF(Soupisky!J56&lt;&gt;"", Soupisky!J56, "")</f>
        <v>M</v>
      </c>
      <c r="D26" s="119" t="str">
        <f>IF(AND(A26&lt;&gt;"", Soupisky!E56 &lt;&gt; ""), Soupisky!E56, "")</f>
        <v>MO Kolín RIVE</v>
      </c>
      <c r="E26" s="56">
        <f>IF(ISNA(MATCH($B26,'1k - Výsledková listina'!$D:$D,0)),"",INDEX('1k - Výsledková listina'!$G:$H,MATCH($B26,'1k - Výsledková listina'!$D:$D,0),1))</f>
        <v>9190</v>
      </c>
      <c r="F26" s="57">
        <f>IF(ISNA(MATCH($B26,'1k - Výsledková listina'!$D:$D,0)),"",INDEX('1k - Výsledková listina'!$G:$H,MATCH($B26,'1k - Výsledková listina'!$D:$D,0),2))</f>
        <v>5</v>
      </c>
      <c r="G26" s="56">
        <f>IF(ISNA(MATCH($B26,'1k - Výsledková listina'!$M:$M,0)),"",INDEX('1k - Výsledková listina'!$P:$Q,MATCH($B26,'1k - Výsledková listina'!$M:$M,0),1))</f>
        <v>2480</v>
      </c>
      <c r="H26" s="56">
        <f>IF(ISNA(MATCH($B26,'1k - Výsledková listina'!$M:$M,0)),"",INDEX('1k - Výsledková listina'!$P:$Q,MATCH($B26,'1k - Výsledková listina'!$M:$M,0),2))</f>
        <v>6</v>
      </c>
      <c r="I26" s="56">
        <f t="shared" si="0"/>
        <v>2</v>
      </c>
      <c r="J26" s="20">
        <f t="shared" si="1"/>
        <v>11670</v>
      </c>
      <c r="K26" s="20">
        <f t="shared" si="2"/>
        <v>11</v>
      </c>
      <c r="L26" s="58">
        <f t="shared" si="3"/>
        <v>21</v>
      </c>
      <c r="N26">
        <f t="shared" si="4"/>
        <v>1</v>
      </c>
    </row>
    <row r="27" spans="1:14" x14ac:dyDescent="0.25">
      <c r="A27" s="118">
        <f>IF(Soupisky!H19&lt;&gt;"", Soupisky!H19, "")</f>
        <v>20</v>
      </c>
      <c r="B27" s="118" t="str">
        <f>IF(Soupisky!I19&lt;&gt;"", Soupisky!I19, "")</f>
        <v>Hron Radek</v>
      </c>
      <c r="C27" s="118" t="str">
        <f>IF(Soupisky!J19&lt;&gt;"", Soupisky!J19, "")</f>
        <v>M</v>
      </c>
      <c r="D27" s="119" t="str">
        <f>IF(AND(A27&lt;&gt;"", Soupisky!E19 &lt;&gt; ""), Soupisky!E19, "")</f>
        <v>RS Crazy Boys MO Hustopeče Maver</v>
      </c>
      <c r="E27" s="56">
        <f>IF(ISNA(MATCH($B27,'1k - Výsledková listina'!$D:$D,0)),"",INDEX('1k - Výsledková listina'!$G:$H,MATCH($B27,'1k - Výsledková listina'!$D:$D,0),1))</f>
        <v>17550</v>
      </c>
      <c r="F27" s="57">
        <f>IF(ISNA(MATCH($B27,'1k - Výsledková listina'!$D:$D,0)),"",INDEX('1k - Výsledková listina'!$G:$H,MATCH($B27,'1k - Výsledková listina'!$D:$D,0),2))</f>
        <v>1</v>
      </c>
      <c r="G27" s="56">
        <f>IF(ISNA(MATCH($B27,'1k - Výsledková listina'!$M:$M,0)),"",INDEX('1k - Výsledková listina'!$P:$Q,MATCH($B27,'1k - Výsledková listina'!$M:$M,0),1))</f>
        <v>680</v>
      </c>
      <c r="H27" s="56">
        <f>IF(ISNA(MATCH($B27,'1k - Výsledková listina'!$M:$M,0)),"",INDEX('1k - Výsledková listina'!$P:$Q,MATCH($B27,'1k - Výsledková listina'!$M:$M,0),2))</f>
        <v>11</v>
      </c>
      <c r="I27" s="56">
        <f t="shared" si="0"/>
        <v>2</v>
      </c>
      <c r="J27" s="20">
        <f t="shared" si="1"/>
        <v>18230</v>
      </c>
      <c r="K27" s="20">
        <f t="shared" si="2"/>
        <v>12</v>
      </c>
      <c r="L27" s="58">
        <f t="shared" si="3"/>
        <v>22</v>
      </c>
      <c r="N27">
        <f t="shared" si="4"/>
        <v>1</v>
      </c>
    </row>
    <row r="28" spans="1:14" x14ac:dyDescent="0.25">
      <c r="A28" s="118">
        <f>IF(Soupisky!H69&lt;&gt;"", Soupisky!H69, "")</f>
        <v>5</v>
      </c>
      <c r="B28" s="118" t="str">
        <f>IF(Soupisky!I69&lt;&gt;"", Soupisky!I69, "")</f>
        <v>Bednařík Dušan</v>
      </c>
      <c r="C28" s="118" t="str">
        <f>IF(Soupisky!J69&lt;&gt;"", Soupisky!J69, "")</f>
        <v>M</v>
      </c>
      <c r="D28" s="119" t="str">
        <f>IF(AND(A28&lt;&gt;"", Soupisky!E69 &lt;&gt; ""), Soupisky!E69, "")</f>
        <v>ČRS MIVARDI CZ Mohelnice</v>
      </c>
      <c r="E28" s="56">
        <f>IF(ISNA(MATCH($B28,'1k - Výsledková listina'!$D:$D,0)),"",INDEX('1k - Výsledková listina'!$G:$H,MATCH($B28,'1k - Výsledková listina'!$D:$D,0),1))</f>
        <v>7930</v>
      </c>
      <c r="F28" s="57">
        <f>IF(ISNA(MATCH($B28,'1k - Výsledková listina'!$D:$D,0)),"",INDEX('1k - Výsledková listina'!$G:$H,MATCH($B28,'1k - Výsledková listina'!$D:$D,0),2))</f>
        <v>10</v>
      </c>
      <c r="G28" s="56">
        <f>IF(ISNA(MATCH($B28,'1k - Výsledková listina'!$M:$M,0)),"",INDEX('1k - Výsledková listina'!$P:$Q,MATCH($B28,'1k - Výsledková listina'!$M:$M,0),1))</f>
        <v>10110</v>
      </c>
      <c r="H28" s="56">
        <f>IF(ISNA(MATCH($B28,'1k - Výsledková listina'!$M:$M,0)),"",INDEX('1k - Výsledková listina'!$P:$Q,MATCH($B28,'1k - Výsledková listina'!$M:$M,0),2))</f>
        <v>2</v>
      </c>
      <c r="I28" s="56">
        <f t="shared" si="0"/>
        <v>2</v>
      </c>
      <c r="J28" s="20">
        <f t="shared" si="1"/>
        <v>18040</v>
      </c>
      <c r="K28" s="20">
        <f t="shared" si="2"/>
        <v>12</v>
      </c>
      <c r="L28" s="58">
        <f t="shared" si="3"/>
        <v>23</v>
      </c>
      <c r="N28">
        <f t="shared" si="4"/>
        <v>1</v>
      </c>
    </row>
    <row r="29" spans="1:14" x14ac:dyDescent="0.25">
      <c r="A29" s="118">
        <f>IF(Soupisky!H31&lt;&gt;"", Soupisky!H31, "")</f>
        <v>2617</v>
      </c>
      <c r="B29" s="118" t="str">
        <f>IF(Soupisky!I31&lt;&gt;"", Soupisky!I31, "")</f>
        <v>Valchař Jakub</v>
      </c>
      <c r="C29" s="118" t="str">
        <f>IF(Soupisky!J31&lt;&gt;"", Soupisky!J31, "")</f>
        <v>U25</v>
      </c>
      <c r="D29" s="119" t="str">
        <f>IF(AND(A29&lt;&gt;"", Soupisky!E31 &lt;&gt; ""), Soupisky!E31, "")</f>
        <v>MRS Cortina Sensas</v>
      </c>
      <c r="E29" s="56">
        <f>IF(ISNA(MATCH($B29,'1k - Výsledková listina'!$D:$D,0)),"",INDEX('1k - Výsledková listina'!$G:$H,MATCH($B29,'1k - Výsledková listina'!$D:$D,0),1))</f>
        <v>12290</v>
      </c>
      <c r="F29" s="57">
        <f>IF(ISNA(MATCH($B29,'1k - Výsledková listina'!$D:$D,0)),"",INDEX('1k - Výsledková listina'!$G:$H,MATCH($B29,'1k - Výsledková listina'!$D:$D,0),2))</f>
        <v>6</v>
      </c>
      <c r="G29" s="56">
        <f>IF(ISNA(MATCH($B29,'1k - Výsledková listina'!$M:$M,0)),"",INDEX('1k - Výsledková listina'!$P:$Q,MATCH($B29,'1k - Výsledková listina'!$M:$M,0),1))</f>
        <v>2630</v>
      </c>
      <c r="H29" s="56">
        <f>IF(ISNA(MATCH($B29,'1k - Výsledková listina'!$M:$M,0)),"",INDEX('1k - Výsledková listina'!$P:$Q,MATCH($B29,'1k - Výsledková listina'!$M:$M,0),2))</f>
        <v>6</v>
      </c>
      <c r="I29" s="56">
        <f t="shared" si="0"/>
        <v>2</v>
      </c>
      <c r="J29" s="20">
        <f t="shared" si="1"/>
        <v>14920</v>
      </c>
      <c r="K29" s="20">
        <f t="shared" si="2"/>
        <v>12</v>
      </c>
      <c r="L29" s="58">
        <f t="shared" si="3"/>
        <v>24</v>
      </c>
      <c r="N29">
        <f t="shared" si="4"/>
        <v>1</v>
      </c>
    </row>
    <row r="30" spans="1:14" x14ac:dyDescent="0.25">
      <c r="A30" s="118">
        <f>IF(Soupisky!H45&lt;&gt;"", Soupisky!H45, "")</f>
        <v>2216</v>
      </c>
      <c r="B30" s="118" t="str">
        <f>IF(Soupisky!I45&lt;&gt;"", Soupisky!I45, "")</f>
        <v>Pokorný Ondřej</v>
      </c>
      <c r="C30" s="118" t="str">
        <f>IF(Soupisky!J45&lt;&gt;"", Soupisky!J45, "")</f>
        <v>U25</v>
      </c>
      <c r="D30" s="119" t="str">
        <f>IF(AND(A30&lt;&gt;"", Soupisky!E45 &lt;&gt; ""), Soupisky!E45, "")</f>
        <v>MO ČRS NOVÉ STRAŠECÍ - MAVER</v>
      </c>
      <c r="E30" s="56">
        <f>IF(ISNA(MATCH($B30,'1k - Výsledková listina'!$D:$D,0)),"",INDEX('1k - Výsledková listina'!$G:$H,MATCH($B30,'1k - Výsledková listina'!$D:$D,0),1))</f>
        <v>7140</v>
      </c>
      <c r="F30" s="57">
        <f>IF(ISNA(MATCH($B30,'1k - Výsledková listina'!$D:$D,0)),"",INDEX('1k - Výsledková listina'!$G:$H,MATCH($B30,'1k - Výsledková listina'!$D:$D,0),2))</f>
        <v>7</v>
      </c>
      <c r="G30" s="56">
        <f>IF(ISNA(MATCH($B30,'1k - Výsledková listina'!$M:$M,0)),"",INDEX('1k - Výsledková listina'!$P:$Q,MATCH($B30,'1k - Výsledková listina'!$M:$M,0),1))</f>
        <v>4840</v>
      </c>
      <c r="H30" s="56">
        <f>IF(ISNA(MATCH($B30,'1k - Výsledková listina'!$M:$M,0)),"",INDEX('1k - Výsledková listina'!$P:$Q,MATCH($B30,'1k - Výsledková listina'!$M:$M,0),2))</f>
        <v>5</v>
      </c>
      <c r="I30" s="56">
        <f t="shared" si="0"/>
        <v>2</v>
      </c>
      <c r="J30" s="20">
        <f t="shared" si="1"/>
        <v>11980</v>
      </c>
      <c r="K30" s="20">
        <f t="shared" si="2"/>
        <v>12</v>
      </c>
      <c r="L30" s="58">
        <f t="shared" si="3"/>
        <v>25</v>
      </c>
      <c r="N30">
        <f t="shared" si="4"/>
        <v>1</v>
      </c>
    </row>
    <row r="31" spans="1:14" x14ac:dyDescent="0.25">
      <c r="A31" s="118">
        <f>IF(Soupisky!H109&lt;&gt;"", Soupisky!H109, "")</f>
        <v>2368</v>
      </c>
      <c r="B31" s="118" t="str">
        <f>IF(Soupisky!I109&lt;&gt;"", Soupisky!I109, "")</f>
        <v>Bradna Ladislav ml.</v>
      </c>
      <c r="C31" s="118" t="str">
        <f>IF(Soupisky!J109&lt;&gt;"", Soupisky!J109, "")</f>
        <v>M</v>
      </c>
      <c r="D31" s="119" t="str">
        <f>IF(AND(A31&lt;&gt;"", Soupisky!E109 &lt;&gt; ""), Soupisky!E109, "")</f>
        <v>MRS Uherské Hradiště PRESTON</v>
      </c>
      <c r="E31" s="56">
        <f>IF(ISNA(MATCH($B31,'1k - Výsledková listina'!$D:$D,0)),"",INDEX('1k - Výsledková listina'!$G:$H,MATCH($B31,'1k - Výsledková listina'!$D:$D,0),1))</f>
        <v>10920</v>
      </c>
      <c r="F31" s="57">
        <f>IF(ISNA(MATCH($B31,'1k - Výsledková listina'!$D:$D,0)),"",INDEX('1k - Výsledková listina'!$G:$H,MATCH($B31,'1k - Výsledková listina'!$D:$D,0),2))</f>
        <v>3</v>
      </c>
      <c r="G31" s="56">
        <f>IF(ISNA(MATCH($B31,'1k - Výsledková listina'!$M:$M,0)),"",INDEX('1k - Výsledková listina'!$P:$Q,MATCH($B31,'1k - Výsledková listina'!$M:$M,0),1))</f>
        <v>820</v>
      </c>
      <c r="H31" s="56">
        <f>IF(ISNA(MATCH($B31,'1k - Výsledková listina'!$M:$M,0)),"",INDEX('1k - Výsledková listina'!$P:$Q,MATCH($B31,'1k - Výsledková listina'!$M:$M,0),2))</f>
        <v>10</v>
      </c>
      <c r="I31" s="56">
        <f t="shared" si="0"/>
        <v>2</v>
      </c>
      <c r="J31" s="20">
        <f t="shared" si="1"/>
        <v>11740</v>
      </c>
      <c r="K31" s="20">
        <f t="shared" si="2"/>
        <v>13</v>
      </c>
      <c r="L31" s="58">
        <f t="shared" si="3"/>
        <v>26</v>
      </c>
      <c r="N31">
        <f t="shared" si="4"/>
        <v>1</v>
      </c>
    </row>
    <row r="32" spans="1:14" x14ac:dyDescent="0.25">
      <c r="A32" s="118">
        <f>IF(Soupisky!H16&lt;&gt;"", Soupisky!H16, "")</f>
        <v>755</v>
      </c>
      <c r="B32" s="118" t="str">
        <f>IF(Soupisky!I16&lt;&gt;"", Soupisky!I16, "")</f>
        <v>Foret Roman</v>
      </c>
      <c r="C32" s="118" t="str">
        <f>IF(Soupisky!J16&lt;&gt;"", Soupisky!J16, "")</f>
        <v>M</v>
      </c>
      <c r="D32" s="119" t="str">
        <f>IF(AND(A32&lt;&gt;"", Soupisky!E16 &lt;&gt; ""), Soupisky!E16, "")</f>
        <v>RS Crazy Boys MO Hustopeče Maver</v>
      </c>
      <c r="E32" s="56">
        <f>IF(ISNA(MATCH($B32,'1k - Výsledková listina'!$D:$D,0)),"",INDEX('1k - Výsledková listina'!$G:$H,MATCH($B32,'1k - Výsledková listina'!$D:$D,0),1))</f>
        <v>7070</v>
      </c>
      <c r="F32" s="57">
        <f>IF(ISNA(MATCH($B32,'1k - Výsledková listina'!$D:$D,0)),"",INDEX('1k - Výsledková listina'!$G:$H,MATCH($B32,'1k - Výsledková listina'!$D:$D,0),2))</f>
        <v>10</v>
      </c>
      <c r="G32" s="56">
        <f>IF(ISNA(MATCH($B32,'1k - Výsledková listina'!$M:$M,0)),"",INDEX('1k - Výsledková listina'!$P:$Q,MATCH($B32,'1k - Výsledková listina'!$M:$M,0),1))</f>
        <v>3520</v>
      </c>
      <c r="H32" s="56">
        <f>IF(ISNA(MATCH($B32,'1k - Výsledková listina'!$M:$M,0)),"",INDEX('1k - Výsledková listina'!$P:$Q,MATCH($B32,'1k - Výsledková listina'!$M:$M,0),2))</f>
        <v>3</v>
      </c>
      <c r="I32" s="56">
        <f t="shared" si="0"/>
        <v>2</v>
      </c>
      <c r="J32" s="20">
        <f t="shared" si="1"/>
        <v>10590</v>
      </c>
      <c r="K32" s="20">
        <f t="shared" si="2"/>
        <v>13</v>
      </c>
      <c r="L32" s="58">
        <f t="shared" si="3"/>
        <v>27</v>
      </c>
      <c r="N32">
        <f t="shared" si="4"/>
        <v>1</v>
      </c>
    </row>
    <row r="33" spans="1:14" x14ac:dyDescent="0.25">
      <c r="A33" s="118">
        <f>IF(Soupisky!H134&lt;&gt;"", Soupisky!H134, "")</f>
        <v>1507</v>
      </c>
      <c r="B33" s="118" t="str">
        <f>IF(Soupisky!I134&lt;&gt;"", Soupisky!I134, "")</f>
        <v>Šimůnek Karel</v>
      </c>
      <c r="C33" s="118" t="str">
        <f>IF(Soupisky!J134&lt;&gt;"", Soupisky!J134, "")</f>
        <v>M</v>
      </c>
      <c r="D33" s="119" t="str">
        <f>IF(AND(A33&lt;&gt;"", Soupisky!E134 &lt;&gt; ""), Soupisky!E134, "")</f>
        <v>MO ČRS Mělník - Colmic</v>
      </c>
      <c r="E33" s="56">
        <f>IF(ISNA(MATCH($B33,'1k - Výsledková listina'!$D:$D,0)),"",INDEX('1k - Výsledková listina'!$G:$H,MATCH($B33,'1k - Výsledková listina'!$D:$D,0),1))</f>
        <v>9760</v>
      </c>
      <c r="F33" s="57">
        <f>IF(ISNA(MATCH($B33,'1k - Výsledková listina'!$D:$D,0)),"",INDEX('1k - Výsledková listina'!$G:$H,MATCH($B33,'1k - Výsledková listina'!$D:$D,0),2))</f>
        <v>8</v>
      </c>
      <c r="G33" s="56">
        <f>IF(ISNA(MATCH($B33,'1k - Výsledková listina'!$M:$M,0)),"",INDEX('1k - Výsledková listina'!$P:$Q,MATCH($B33,'1k - Výsledková listina'!$M:$M,0),1))</f>
        <v>3420</v>
      </c>
      <c r="H33" s="56">
        <f>IF(ISNA(MATCH($B33,'1k - Výsledková listina'!$M:$M,0)),"",INDEX('1k - Výsledková listina'!$P:$Q,MATCH($B33,'1k - Výsledková listina'!$M:$M,0),2))</f>
        <v>6</v>
      </c>
      <c r="I33" s="56">
        <f t="shared" si="0"/>
        <v>2</v>
      </c>
      <c r="J33" s="20">
        <f t="shared" si="1"/>
        <v>13180</v>
      </c>
      <c r="K33" s="20">
        <f t="shared" si="2"/>
        <v>14</v>
      </c>
      <c r="L33" s="58">
        <f t="shared" si="3"/>
        <v>28</v>
      </c>
      <c r="N33">
        <f t="shared" si="4"/>
        <v>1</v>
      </c>
    </row>
    <row r="34" spans="1:14" x14ac:dyDescent="0.25">
      <c r="A34" s="118">
        <f>IF(Soupisky!H3&lt;&gt;"", Soupisky!H3, "")</f>
        <v>95</v>
      </c>
      <c r="B34" s="118" t="str">
        <f>IF(Soupisky!I3&lt;&gt;"", Soupisky!I3, "")</f>
        <v>Konopásek Ladislav</v>
      </c>
      <c r="C34" s="118" t="str">
        <f>IF(Soupisky!J3&lt;&gt;"", Soupisky!J3, "")</f>
        <v>M</v>
      </c>
      <c r="D34" s="119" t="str">
        <f>IF(AND(A34&lt;&gt;"", Soupisky!E3 &lt;&gt; ""), Soupisky!E3, "")</f>
        <v>ČRS Rybářský sportovní klub Pardubice COLMIC</v>
      </c>
      <c r="E34" s="56">
        <f>IF(ISNA(MATCH($B34,'1k - Výsledková listina'!$D:$D,0)),"",INDEX('1k - Výsledková listina'!$G:$H,MATCH($B34,'1k - Výsledková listina'!$D:$D,0),1))</f>
        <v>9390</v>
      </c>
      <c r="F34" s="57">
        <f>IF(ISNA(MATCH($B34,'1k - Výsledková listina'!$D:$D,0)),"",INDEX('1k - Výsledková listina'!$G:$H,MATCH($B34,'1k - Výsledková listina'!$D:$D,0),2))</f>
        <v>6</v>
      </c>
      <c r="G34" s="56">
        <f>IF(ISNA(MATCH($B34,'1k - Výsledková listina'!$M:$M,0)),"",INDEX('1k - Výsledková listina'!$P:$Q,MATCH($B34,'1k - Výsledková listina'!$M:$M,0),1))</f>
        <v>1490</v>
      </c>
      <c r="H34" s="56">
        <f>IF(ISNA(MATCH($B34,'1k - Výsledková listina'!$M:$M,0)),"",INDEX('1k - Výsledková listina'!$P:$Q,MATCH($B34,'1k - Výsledková listina'!$M:$M,0),2))</f>
        <v>8</v>
      </c>
      <c r="I34" s="56">
        <f t="shared" si="0"/>
        <v>2</v>
      </c>
      <c r="J34" s="20">
        <f t="shared" si="1"/>
        <v>10880</v>
      </c>
      <c r="K34" s="20">
        <f t="shared" si="2"/>
        <v>14</v>
      </c>
      <c r="L34" s="58">
        <f t="shared" si="3"/>
        <v>29</v>
      </c>
      <c r="N34">
        <f t="shared" si="4"/>
        <v>1</v>
      </c>
    </row>
    <row r="35" spans="1:14" x14ac:dyDescent="0.25">
      <c r="A35" s="118">
        <f>IF(Soupisky!H6&lt;&gt;"", Soupisky!H6, "")</f>
        <v>2005</v>
      </c>
      <c r="B35" s="118" t="str">
        <f>IF(Soupisky!I6&lt;&gt;"", Soupisky!I6, "")</f>
        <v>Bezega Michal</v>
      </c>
      <c r="C35" s="118" t="str">
        <f>IF(Soupisky!J6&lt;&gt;"", Soupisky!J6, "")</f>
        <v>M</v>
      </c>
      <c r="D35" s="119" t="str">
        <f>IF(AND(A35&lt;&gt;"", Soupisky!E6 &lt;&gt; ""), Soupisky!E6, "")</f>
        <v>ČRS Rybářský sportovní klub Pardubice COLMIC</v>
      </c>
      <c r="E35" s="56">
        <f>IF(ISNA(MATCH($B35,'1k - Výsledková listina'!$D:$D,0)),"",INDEX('1k - Výsledková listina'!$G:$H,MATCH($B35,'1k - Výsledková listina'!$D:$D,0),1))</f>
        <v>6310</v>
      </c>
      <c r="F35" s="57">
        <f>IF(ISNA(MATCH($B35,'1k - Výsledková listina'!$D:$D,0)),"",INDEX('1k - Výsledková listina'!$G:$H,MATCH($B35,'1k - Výsledková listina'!$D:$D,0),2))</f>
        <v>12</v>
      </c>
      <c r="G35" s="56">
        <f>IF(ISNA(MATCH($B35,'1k - Výsledková listina'!$M:$M,0)),"",INDEX('1k - Výsledková listina'!$P:$Q,MATCH($B35,'1k - Výsledková listina'!$M:$M,0),1))</f>
        <v>5780</v>
      </c>
      <c r="H35" s="56">
        <f>IF(ISNA(MATCH($B35,'1k - Výsledková listina'!$M:$M,0)),"",INDEX('1k - Výsledková listina'!$P:$Q,MATCH($B35,'1k - Výsledková listina'!$M:$M,0),2))</f>
        <v>3</v>
      </c>
      <c r="I35" s="56">
        <f t="shared" si="0"/>
        <v>2</v>
      </c>
      <c r="J35" s="20">
        <f t="shared" si="1"/>
        <v>12090</v>
      </c>
      <c r="K35" s="20">
        <f t="shared" si="2"/>
        <v>15</v>
      </c>
      <c r="L35" s="58">
        <f t="shared" si="3"/>
        <v>30</v>
      </c>
      <c r="N35">
        <f t="shared" si="4"/>
        <v>1</v>
      </c>
    </row>
    <row r="36" spans="1:14" x14ac:dyDescent="0.25">
      <c r="A36" s="118">
        <f>IF(Soupisky!H18&lt;&gt;"", Soupisky!H18, "")</f>
        <v>2015</v>
      </c>
      <c r="B36" s="118" t="str">
        <f>IF(Soupisky!I18&lt;&gt;"", Soupisky!I18, "")</f>
        <v>Hanáček František</v>
      </c>
      <c r="C36" s="118" t="str">
        <f>IF(Soupisky!J18&lt;&gt;"", Soupisky!J18, "")</f>
        <v>M</v>
      </c>
      <c r="D36" s="119" t="str">
        <f>IF(AND(A36&lt;&gt;"", Soupisky!E18 &lt;&gt; ""), Soupisky!E18, "")</f>
        <v>RS Crazy Boys MO Hustopeče Maver</v>
      </c>
      <c r="E36" s="56">
        <f>IF(ISNA(MATCH($B36,'1k - Výsledková listina'!$D:$D,0)),"",INDEX('1k - Výsledková listina'!$G:$H,MATCH($B36,'1k - Výsledková listina'!$D:$D,0),1))</f>
        <v>7550</v>
      </c>
      <c r="F36" s="57">
        <f>IF(ISNA(MATCH($B36,'1k - Výsledková listina'!$D:$D,0)),"",INDEX('1k - Výsledková listina'!$G:$H,MATCH($B36,'1k - Výsledková listina'!$D:$D,0),2))</f>
        <v>9</v>
      </c>
      <c r="G36" s="56">
        <f>IF(ISNA(MATCH($B36,'1k - Výsledková listina'!$M:$M,0)),"",INDEX('1k - Výsledková listina'!$P:$Q,MATCH($B36,'1k - Výsledková listina'!$M:$M,0),1))</f>
        <v>3420</v>
      </c>
      <c r="H36" s="56">
        <f>IF(ISNA(MATCH($B36,'1k - Výsledková listina'!$M:$M,0)),"",INDEX('1k - Výsledková listina'!$P:$Q,MATCH($B36,'1k - Výsledková listina'!$M:$M,0),2))</f>
        <v>6</v>
      </c>
      <c r="I36" s="56">
        <f t="shared" si="0"/>
        <v>2</v>
      </c>
      <c r="J36" s="20">
        <f t="shared" si="1"/>
        <v>10970</v>
      </c>
      <c r="K36" s="20">
        <f t="shared" si="2"/>
        <v>15</v>
      </c>
      <c r="L36" s="58">
        <f t="shared" si="3"/>
        <v>31</v>
      </c>
      <c r="N36">
        <f t="shared" si="4"/>
        <v>1</v>
      </c>
    </row>
    <row r="37" spans="1:14" x14ac:dyDescent="0.25">
      <c r="A37" s="118">
        <f>IF(Soupisky!H44&lt;&gt;"", Soupisky!H44, "")</f>
        <v>1803</v>
      </c>
      <c r="B37" s="118" t="str">
        <f>IF(Soupisky!I44&lt;&gt;"", Soupisky!I44, "")</f>
        <v>Bačinová Barbora</v>
      </c>
      <c r="C37" s="118" t="str">
        <f>IF(Soupisky!J44&lt;&gt;"", Soupisky!J44, "")</f>
        <v>U25Ž</v>
      </c>
      <c r="D37" s="119" t="str">
        <f>IF(AND(A37&lt;&gt;"", Soupisky!E44 &lt;&gt; ""), Soupisky!E44, "")</f>
        <v>MO ČRS NOVÉ STRAŠECÍ - MAVER</v>
      </c>
      <c r="E37" s="56">
        <f>IF(ISNA(MATCH($B37,'1k - Výsledková listina'!$D:$D,0)),"",INDEX('1k - Výsledková listina'!$G:$H,MATCH($B37,'1k - Výsledková listina'!$D:$D,0),1))</f>
        <v>6400</v>
      </c>
      <c r="F37" s="57">
        <f>IF(ISNA(MATCH($B37,'1k - Výsledková listina'!$D:$D,0)),"",INDEX('1k - Výsledková listina'!$G:$H,MATCH($B37,'1k - Výsledková listina'!$D:$D,0),2))</f>
        <v>11</v>
      </c>
      <c r="G37" s="56">
        <f>IF(ISNA(MATCH($B37,'1k - Výsledková listina'!$M:$M,0)),"",INDEX('1k - Výsledková listina'!$P:$Q,MATCH($B37,'1k - Výsledková listina'!$M:$M,0),1))</f>
        <v>3850</v>
      </c>
      <c r="H37" s="56">
        <f>IF(ISNA(MATCH($B37,'1k - Výsledková listina'!$M:$M,0)),"",INDEX('1k - Výsledková listina'!$P:$Q,MATCH($B37,'1k - Výsledková listina'!$M:$M,0),2))</f>
        <v>4</v>
      </c>
      <c r="I37" s="56">
        <f t="shared" si="0"/>
        <v>2</v>
      </c>
      <c r="J37" s="20">
        <f t="shared" si="1"/>
        <v>10250</v>
      </c>
      <c r="K37" s="20">
        <f t="shared" si="2"/>
        <v>15</v>
      </c>
      <c r="L37" s="58">
        <f t="shared" si="3"/>
        <v>32</v>
      </c>
      <c r="N37">
        <f t="shared" si="4"/>
        <v>1</v>
      </c>
    </row>
    <row r="38" spans="1:14" x14ac:dyDescent="0.25">
      <c r="A38" s="118">
        <f>IF(Soupisky!H140&lt;&gt;"", Soupisky!H140, "")</f>
        <v>72</v>
      </c>
      <c r="B38" s="118" t="str">
        <f>IF(Soupisky!I140&lt;&gt;"", Soupisky!I140, "")</f>
        <v>Pergreffi Luca</v>
      </c>
      <c r="C38" s="118" t="str">
        <f>IF(Soupisky!J140&lt;&gt;"", Soupisky!J140, "")</f>
        <v>M</v>
      </c>
      <c r="D38" s="119" t="str">
        <f>IF(AND(A38&lt;&gt;"", Soupisky!E140 &lt;&gt; ""), Soupisky!E140, "")</f>
        <v>MO ČRS Mělník - Colmic</v>
      </c>
      <c r="E38" s="56">
        <f>IF(ISNA(MATCH($B38,'1k - Výsledková listina'!$D:$D,0)),"",INDEX('1k - Výsledková listina'!$G:$H,MATCH($B38,'1k - Výsledková listina'!$D:$D,0),1))</f>
        <v>7290</v>
      </c>
      <c r="F38" s="57">
        <f>IF(ISNA(MATCH($B38,'1k - Výsledková listina'!$D:$D,0)),"",INDEX('1k - Výsledková listina'!$G:$H,MATCH($B38,'1k - Výsledková listina'!$D:$D,0),2))</f>
        <v>10</v>
      </c>
      <c r="G38" s="56">
        <f>IF(ISNA(MATCH($B38,'1k - Výsledková listina'!$M:$M,0)),"",INDEX('1k - Výsledková listina'!$P:$Q,MATCH($B38,'1k - Výsledková listina'!$M:$M,0),1))</f>
        <v>2510</v>
      </c>
      <c r="H38" s="56">
        <f>IF(ISNA(MATCH($B38,'1k - Výsledková listina'!$M:$M,0)),"",INDEX('1k - Výsledková listina'!$P:$Q,MATCH($B38,'1k - Výsledková listina'!$M:$M,0),2))</f>
        <v>5</v>
      </c>
      <c r="I38" s="56">
        <f t="shared" ref="I38:I69" si="5">IF(B38="","",COUNT(F38,H38))</f>
        <v>2</v>
      </c>
      <c r="J38" s="20">
        <f t="shared" ref="J38:J69" si="6">IF(OR($I38=0, $I38=""),"",SUM(E38,G38))</f>
        <v>9800</v>
      </c>
      <c r="K38" s="20">
        <f t="shared" ref="K38:K69" si="7">IF(OR($I38=0, $I38=""),"",SUM(F38,H38))</f>
        <v>15</v>
      </c>
      <c r="L38" s="58">
        <f t="shared" ref="L38:L69" si="8">IF(OR($I38=0, $I38=""), "",IF(ISTEXT(L37),1,L37+1))</f>
        <v>33</v>
      </c>
      <c r="N38">
        <f t="shared" ref="N38:N69" si="9">IF(AND(A38&lt;&gt;"",A38&lt;&gt;0), 1, 0)</f>
        <v>1</v>
      </c>
    </row>
    <row r="39" spans="1:14" x14ac:dyDescent="0.25">
      <c r="A39" s="118">
        <f>IF(Soupisky!H73&lt;&gt;"", Soupisky!H73, "")</f>
        <v>4123</v>
      </c>
      <c r="B39" s="118" t="str">
        <f>IF(Soupisky!I73&lt;&gt;"", Soupisky!I73, "")</f>
        <v>Górecky Kacper Lukasz</v>
      </c>
      <c r="C39" s="118" t="str">
        <f>IF(Soupisky!J73&lt;&gt;"", Soupisky!J73, "")</f>
        <v>M</v>
      </c>
      <c r="D39" s="119" t="str">
        <f>IF(AND(A39&lt;&gt;"", Soupisky!E73 &lt;&gt; ""), Soupisky!E73, "")</f>
        <v>ČRS MIVARDI CZ Mohelnice</v>
      </c>
      <c r="E39" s="56">
        <f>IF(ISNA(MATCH($B39,'1k - Výsledková listina'!$D:$D,0)),"",INDEX('1k - Výsledková listina'!$G:$H,MATCH($B39,'1k - Výsledková listina'!$D:$D,0),1))</f>
        <v>8030</v>
      </c>
      <c r="F39" s="57">
        <f>IF(ISNA(MATCH($B39,'1k - Výsledková listina'!$D:$D,0)),"",INDEX('1k - Výsledková listina'!$G:$H,MATCH($B39,'1k - Výsledková listina'!$D:$D,0),2))</f>
        <v>8</v>
      </c>
      <c r="G39" s="56">
        <f>IF(ISNA(MATCH($B39,'1k - Výsledková listina'!$M:$M,0)),"",INDEX('1k - Výsledková listina'!$P:$Q,MATCH($B39,'1k - Výsledková listina'!$M:$M,0),1))</f>
        <v>1690</v>
      </c>
      <c r="H39" s="56">
        <f>IF(ISNA(MATCH($B39,'1k - Výsledková listina'!$M:$M,0)),"",INDEX('1k - Výsledková listina'!$P:$Q,MATCH($B39,'1k - Výsledková listina'!$M:$M,0),2))</f>
        <v>7</v>
      </c>
      <c r="I39" s="56">
        <f t="shared" si="5"/>
        <v>2</v>
      </c>
      <c r="J39" s="20">
        <f t="shared" si="6"/>
        <v>9720</v>
      </c>
      <c r="K39" s="20">
        <f t="shared" si="7"/>
        <v>15</v>
      </c>
      <c r="L39" s="58">
        <f t="shared" si="8"/>
        <v>34</v>
      </c>
      <c r="N39">
        <f t="shared" si="9"/>
        <v>1</v>
      </c>
    </row>
    <row r="40" spans="1:14" x14ac:dyDescent="0.25">
      <c r="A40" s="118">
        <f>IF(Soupisky!H84&lt;&gt;"", Soupisky!H84, "")</f>
        <v>1745</v>
      </c>
      <c r="B40" s="118" t="str">
        <f>IF(Soupisky!I84&lt;&gt;"", Soupisky!I84, "")</f>
        <v>Jireček Miroslav</v>
      </c>
      <c r="C40" s="118" t="str">
        <f>IF(Soupisky!J84&lt;&gt;"", Soupisky!J84, "")</f>
        <v>M</v>
      </c>
      <c r="D40" s="119" t="str">
        <f>IF(AND(A40&lt;&gt;"", Soupisky!E84 &lt;&gt; ""), Soupisky!E84, "")</f>
        <v>RSK LIPANI MIVARDI Třebechovice pod Orebem</v>
      </c>
      <c r="E40" s="56">
        <f>IF(ISNA(MATCH($B40,'1k - Výsledková listina'!$D:$D,0)),"",INDEX('1k - Výsledková listina'!$G:$H,MATCH($B40,'1k - Výsledková listina'!$D:$D,0),1))</f>
        <v>10240</v>
      </c>
      <c r="F40" s="57">
        <f>IF(ISNA(MATCH($B40,'1k - Výsledková listina'!$D:$D,0)),"",INDEX('1k - Výsledková listina'!$G:$H,MATCH($B40,'1k - Výsledková listina'!$D:$D,0),2))</f>
        <v>5</v>
      </c>
      <c r="G40" s="56">
        <f>IF(ISNA(MATCH($B40,'1k - Výsledková listina'!$M:$M,0)),"",INDEX('1k - Výsledková listina'!$P:$Q,MATCH($B40,'1k - Výsledková listina'!$M:$M,0),1))</f>
        <v>1030</v>
      </c>
      <c r="H40" s="56">
        <f>IF(ISNA(MATCH($B40,'1k - Výsledková listina'!$M:$M,0)),"",INDEX('1k - Výsledková listina'!$P:$Q,MATCH($B40,'1k - Výsledková listina'!$M:$M,0),2))</f>
        <v>10.5</v>
      </c>
      <c r="I40" s="56">
        <f t="shared" si="5"/>
        <v>2</v>
      </c>
      <c r="J40" s="20">
        <f t="shared" si="6"/>
        <v>11270</v>
      </c>
      <c r="K40" s="20">
        <f t="shared" si="7"/>
        <v>15.5</v>
      </c>
      <c r="L40" s="58">
        <f t="shared" si="8"/>
        <v>35</v>
      </c>
      <c r="N40">
        <f t="shared" si="9"/>
        <v>1</v>
      </c>
    </row>
    <row r="41" spans="1:14" x14ac:dyDescent="0.25">
      <c r="A41" s="118">
        <f>IF(Soupisky!H141&lt;&gt;"", Soupisky!H141, "")</f>
        <v>2954</v>
      </c>
      <c r="B41" s="118" t="str">
        <f>IF(Soupisky!I141&lt;&gt;"", Soupisky!I141, "")</f>
        <v>Polívka Zdeněk</v>
      </c>
      <c r="C41" s="118" t="str">
        <f>IF(Soupisky!J141&lt;&gt;"", Soupisky!J141, "")</f>
        <v>U25</v>
      </c>
      <c r="D41" s="119" t="str">
        <f>IF(AND(A41&lt;&gt;"", Soupisky!E141 &lt;&gt; ""), Soupisky!E141, "")</f>
        <v>MO ČRS Mělník - Colmic</v>
      </c>
      <c r="E41" s="56">
        <f>IF(ISNA(MATCH($B41,'1k - Výsledková listina'!$D:$D,0)),"",INDEX('1k - Výsledková listina'!$G:$H,MATCH($B41,'1k - Výsledková listina'!$D:$D,0),1))</f>
        <v>3500</v>
      </c>
      <c r="F41" s="57">
        <f>IF(ISNA(MATCH($B41,'1k - Výsledková listina'!$D:$D,0)),"",INDEX('1k - Výsledková listina'!$G:$H,MATCH($B41,'1k - Výsledková listina'!$D:$D,0),2))</f>
        <v>12</v>
      </c>
      <c r="G41" s="56">
        <f>IF(ISNA(MATCH($B41,'1k - Výsledková listina'!$M:$M,0)),"",INDEX('1k - Výsledková listina'!$P:$Q,MATCH($B41,'1k - Výsledková listina'!$M:$M,0),1))</f>
        <v>2730</v>
      </c>
      <c r="H41" s="56">
        <f>IF(ISNA(MATCH($B41,'1k - Výsledková listina'!$M:$M,0)),"",INDEX('1k - Výsledková listina'!$P:$Q,MATCH($B41,'1k - Výsledková listina'!$M:$M,0),2))</f>
        <v>5</v>
      </c>
      <c r="I41" s="56">
        <f t="shared" si="5"/>
        <v>2</v>
      </c>
      <c r="J41" s="20">
        <f t="shared" si="6"/>
        <v>6230</v>
      </c>
      <c r="K41" s="20">
        <f t="shared" si="7"/>
        <v>17</v>
      </c>
      <c r="L41" s="58">
        <f t="shared" si="8"/>
        <v>36</v>
      </c>
      <c r="N41">
        <f t="shared" si="9"/>
        <v>1</v>
      </c>
    </row>
    <row r="42" spans="1:14" x14ac:dyDescent="0.25">
      <c r="A42" s="118">
        <f>IF(Soupisky!H149&lt;&gt;"", Soupisky!H149, "")</f>
        <v>3</v>
      </c>
      <c r="B42" s="118" t="str">
        <f>IF(Soupisky!I149&lt;&gt;"", Soupisky!I149, "")</f>
        <v>Ing. Žigo Ladislav</v>
      </c>
      <c r="C42" s="118" t="str">
        <f>IF(Soupisky!J149&lt;&gt;"", Soupisky!J149, "")</f>
        <v>M</v>
      </c>
      <c r="D42" s="119" t="str">
        <f>IF(AND(A42&lt;&gt;"", Soupisky!E149 &lt;&gt; ""), Soupisky!E149, "")</f>
        <v>MO MRS Třebíč - SENSAS</v>
      </c>
      <c r="E42" s="56">
        <f>IF(ISNA(MATCH($B42,'1k - Výsledková listina'!$D:$D,0)),"",INDEX('1k - Výsledková listina'!$G:$H,MATCH($B42,'1k - Výsledková listina'!$D:$D,0),1))</f>
        <v>8810</v>
      </c>
      <c r="F42" s="57">
        <f>IF(ISNA(MATCH($B42,'1k - Výsledková listina'!$D:$D,0)),"",INDEX('1k - Výsledková listina'!$G:$H,MATCH($B42,'1k - Výsledková listina'!$D:$D,0),2))</f>
        <v>7</v>
      </c>
      <c r="G42" s="56">
        <f>IF(ISNA(MATCH($B42,'1k - Výsledková listina'!$M:$M,0)),"",INDEX('1k - Výsledková listina'!$P:$Q,MATCH($B42,'1k - Výsledková listina'!$M:$M,0),1))</f>
        <v>1030</v>
      </c>
      <c r="H42" s="56">
        <f>IF(ISNA(MATCH($B42,'1k - Výsledková listina'!$M:$M,0)),"",INDEX('1k - Výsledková listina'!$P:$Q,MATCH($B42,'1k - Výsledková listina'!$M:$M,0),2))</f>
        <v>10.5</v>
      </c>
      <c r="I42" s="56">
        <f t="shared" si="5"/>
        <v>2</v>
      </c>
      <c r="J42" s="20">
        <f t="shared" si="6"/>
        <v>9840</v>
      </c>
      <c r="K42" s="20">
        <f t="shared" si="7"/>
        <v>17.5</v>
      </c>
      <c r="L42" s="58">
        <f t="shared" si="8"/>
        <v>37</v>
      </c>
      <c r="N42">
        <f t="shared" si="9"/>
        <v>1</v>
      </c>
    </row>
    <row r="43" spans="1:14" x14ac:dyDescent="0.25">
      <c r="A43" s="118">
        <f>IF(Soupisky!H120&lt;&gt;"", Soupisky!H120, "")</f>
        <v>79</v>
      </c>
      <c r="B43" s="118" t="str">
        <f>IF(Soupisky!I120&lt;&gt;"", Soupisky!I120, "")</f>
        <v>Maštera Vojtěch</v>
      </c>
      <c r="C43" s="118" t="str">
        <f>IF(Soupisky!J120&lt;&gt;"", Soupisky!J120, "")</f>
        <v>M</v>
      </c>
      <c r="D43" s="119" t="str">
        <f>IF(AND(A43&lt;&gt;"", Soupisky!E120 &lt;&gt; ""), Soupisky!E120, "")</f>
        <v>MO ČRS Jindřichův Hradec AWAS DRENNAN</v>
      </c>
      <c r="E43" s="56">
        <f>IF(ISNA(MATCH($B43,'1k - Výsledková listina'!$D:$D,0)),"",INDEX('1k - Výsledková listina'!$G:$H,MATCH($B43,'1k - Výsledková listina'!$D:$D,0),1))</f>
        <v>6840</v>
      </c>
      <c r="F43" s="57">
        <f>IF(ISNA(MATCH($B43,'1k - Výsledková listina'!$D:$D,0)),"",INDEX('1k - Výsledková listina'!$G:$H,MATCH($B43,'1k - Výsledková listina'!$D:$D,0),2))</f>
        <v>11</v>
      </c>
      <c r="G43" s="56">
        <f>IF(ISNA(MATCH($B43,'1k - Výsledková listina'!$M:$M,0)),"",INDEX('1k - Výsledková listina'!$P:$Q,MATCH($B43,'1k - Výsledková listina'!$M:$M,0),1))</f>
        <v>3400</v>
      </c>
      <c r="H43" s="56">
        <f>IF(ISNA(MATCH($B43,'1k - Výsledková listina'!$M:$M,0)),"",INDEX('1k - Výsledková listina'!$P:$Q,MATCH($B43,'1k - Výsledková listina'!$M:$M,0),2))</f>
        <v>7</v>
      </c>
      <c r="I43" s="56">
        <f t="shared" si="5"/>
        <v>2</v>
      </c>
      <c r="J43" s="20">
        <f t="shared" si="6"/>
        <v>10240</v>
      </c>
      <c r="K43" s="20">
        <f t="shared" si="7"/>
        <v>18</v>
      </c>
      <c r="L43" s="58">
        <f t="shared" si="8"/>
        <v>38</v>
      </c>
      <c r="N43">
        <f t="shared" si="9"/>
        <v>1</v>
      </c>
    </row>
    <row r="44" spans="1:14" x14ac:dyDescent="0.25">
      <c r="A44" s="118">
        <f>IF(Soupisky!H121&lt;&gt;"", Soupisky!H121, "")</f>
        <v>5514</v>
      </c>
      <c r="B44" s="118" t="str">
        <f>IF(Soupisky!I121&lt;&gt;"", Soupisky!I121, "")</f>
        <v>TOMEČEK Michal</v>
      </c>
      <c r="C44" s="118" t="str">
        <f>IF(Soupisky!J121&lt;&gt;"", Soupisky!J121, "")</f>
        <v>M</v>
      </c>
      <c r="D44" s="119" t="str">
        <f>IF(AND(A44&lt;&gt;"", Soupisky!E121 &lt;&gt; ""), Soupisky!E121, "")</f>
        <v>MO ČRS Jindřichův Hradec AWAS DRENNAN</v>
      </c>
      <c r="E44" s="56">
        <f>IF(ISNA(MATCH($B44,'1k - Výsledková listina'!$D:$D,0)),"",INDEX('1k - Výsledková listina'!$G:$H,MATCH($B44,'1k - Výsledková listina'!$D:$D,0),1))</f>
        <v>8920</v>
      </c>
      <c r="F44" s="57">
        <f>IF(ISNA(MATCH($B44,'1k - Výsledková listina'!$D:$D,0)),"",INDEX('1k - Výsledková listina'!$G:$H,MATCH($B44,'1k - Výsledková listina'!$D:$D,0),2))</f>
        <v>6</v>
      </c>
      <c r="G44" s="56">
        <f>IF(ISNA(MATCH($B44,'1k - Výsledková listina'!$M:$M,0)),"",INDEX('1k - Výsledková listina'!$P:$Q,MATCH($B44,'1k - Výsledková listina'!$M:$M,0),1))</f>
        <v>430</v>
      </c>
      <c r="H44" s="56">
        <f>IF(ISNA(MATCH($B44,'1k - Výsledková listina'!$M:$M,0)),"",INDEX('1k - Výsledková listina'!$P:$Q,MATCH($B44,'1k - Výsledková listina'!$M:$M,0),2))</f>
        <v>12</v>
      </c>
      <c r="I44" s="56">
        <f t="shared" si="5"/>
        <v>2</v>
      </c>
      <c r="J44" s="20">
        <f t="shared" si="6"/>
        <v>9350</v>
      </c>
      <c r="K44" s="20">
        <f t="shared" si="7"/>
        <v>18</v>
      </c>
      <c r="L44" s="58">
        <f t="shared" si="8"/>
        <v>39</v>
      </c>
      <c r="N44">
        <f t="shared" si="9"/>
        <v>1</v>
      </c>
    </row>
    <row r="45" spans="1:14" x14ac:dyDescent="0.25">
      <c r="A45" s="118">
        <f>IF(Soupisky!H94&lt;&gt;"", Soupisky!H94, "")</f>
        <v>28</v>
      </c>
      <c r="B45" s="118" t="str">
        <f>IF(Soupisky!I94&lt;&gt;"", Soupisky!I94, "")</f>
        <v>Prášek Pavel</v>
      </c>
      <c r="C45" s="118" t="str">
        <f>IF(Soupisky!J94&lt;&gt;"", Soupisky!J94, "")</f>
        <v>M</v>
      </c>
      <c r="D45" s="119" t="str">
        <f>IF(AND(A45&lt;&gt;"", Soupisky!E94 &lt;&gt; ""), Soupisky!E94, "")</f>
        <v>MO ČRS Jindřichův Hradec „A“</v>
      </c>
      <c r="E45" s="56">
        <f>IF(ISNA(MATCH($B45,'1k - Výsledková listina'!$D:$D,0)),"",INDEX('1k - Výsledková listina'!$G:$H,MATCH($B45,'1k - Výsledková listina'!$D:$D,0),1))</f>
        <v>9040</v>
      </c>
      <c r="F45" s="57">
        <f>IF(ISNA(MATCH($B45,'1k - Výsledková listina'!$D:$D,0)),"",INDEX('1k - Výsledková listina'!$G:$H,MATCH($B45,'1k - Výsledková listina'!$D:$D,0),2))</f>
        <v>7</v>
      </c>
      <c r="G45" s="56">
        <f>IF(ISNA(MATCH($B45,'1k - Výsledková listina'!$M:$M,0)),"",INDEX('1k - Výsledková listina'!$P:$Q,MATCH($B45,'1k - Výsledková listina'!$M:$M,0),1))</f>
        <v>450</v>
      </c>
      <c r="H45" s="56">
        <f>IF(ISNA(MATCH($B45,'1k - Výsledková listina'!$M:$M,0)),"",INDEX('1k - Výsledková listina'!$P:$Q,MATCH($B45,'1k - Výsledková listina'!$M:$M,0),2))</f>
        <v>12</v>
      </c>
      <c r="I45" s="56">
        <f t="shared" si="5"/>
        <v>2</v>
      </c>
      <c r="J45" s="20">
        <f t="shared" si="6"/>
        <v>9490</v>
      </c>
      <c r="K45" s="20">
        <f t="shared" si="7"/>
        <v>19</v>
      </c>
      <c r="L45" s="58">
        <f t="shared" si="8"/>
        <v>40</v>
      </c>
      <c r="N45">
        <f t="shared" si="9"/>
        <v>1</v>
      </c>
    </row>
    <row r="46" spans="1:14" x14ac:dyDescent="0.25">
      <c r="A46" s="118">
        <f>IF(Soupisky!H96&lt;&gt;"", Soupisky!H96, "")</f>
        <v>21</v>
      </c>
      <c r="B46" s="118" t="str">
        <f>IF(Soupisky!I96&lt;&gt;"", Soupisky!I96, "")</f>
        <v>Ing. Kostka Jaroslav</v>
      </c>
      <c r="C46" s="118" t="str">
        <f>IF(Soupisky!J96&lt;&gt;"", Soupisky!J96, "")</f>
        <v>M</v>
      </c>
      <c r="D46" s="119" t="str">
        <f>IF(AND(A46&lt;&gt;"", Soupisky!E96 &lt;&gt; ""), Soupisky!E96, "")</f>
        <v>MO ČRS Jindřichův Hradec „A“</v>
      </c>
      <c r="E46" s="56">
        <f>IF(ISNA(MATCH($B46,'1k - Výsledková listina'!$D:$D,0)),"",INDEX('1k - Výsledková listina'!$G:$H,MATCH($B46,'1k - Výsledková listina'!$D:$D,0),1))</f>
        <v>5770</v>
      </c>
      <c r="F46" s="57">
        <f>IF(ISNA(MATCH($B46,'1k - Výsledková listina'!$D:$D,0)),"",INDEX('1k - Výsledková listina'!$G:$H,MATCH($B46,'1k - Výsledková listina'!$D:$D,0),2))</f>
        <v>9</v>
      </c>
      <c r="G46" s="56">
        <f>IF(ISNA(MATCH($B46,'1k - Výsledková listina'!$M:$M,0)),"",INDEX('1k - Výsledková listina'!$P:$Q,MATCH($B46,'1k - Výsledková listina'!$M:$M,0),1))</f>
        <v>1860</v>
      </c>
      <c r="H46" s="56">
        <f>IF(ISNA(MATCH($B46,'1k - Výsledková listina'!$M:$M,0)),"",INDEX('1k - Výsledková listina'!$P:$Q,MATCH($B46,'1k - Výsledková listina'!$M:$M,0),2))</f>
        <v>10</v>
      </c>
      <c r="I46" s="56">
        <f t="shared" si="5"/>
        <v>2</v>
      </c>
      <c r="J46" s="20">
        <f t="shared" si="6"/>
        <v>7630</v>
      </c>
      <c r="K46" s="20">
        <f t="shared" si="7"/>
        <v>19</v>
      </c>
      <c r="L46" s="58">
        <f t="shared" si="8"/>
        <v>41</v>
      </c>
      <c r="N46">
        <f t="shared" si="9"/>
        <v>1</v>
      </c>
    </row>
    <row r="47" spans="1:14" x14ac:dyDescent="0.25">
      <c r="A47" s="118">
        <f>IF(Soupisky!H111&lt;&gt;"", Soupisky!H111, "")</f>
        <v>2409</v>
      </c>
      <c r="B47" s="118" t="str">
        <f>IF(Soupisky!I111&lt;&gt;"", Soupisky!I111, "")</f>
        <v>Ing. Jakeš Jan</v>
      </c>
      <c r="C47" s="118" t="str">
        <f>IF(Soupisky!J111&lt;&gt;"", Soupisky!J111, "")</f>
        <v>M</v>
      </c>
      <c r="D47" s="119" t="str">
        <f>IF(AND(A47&lt;&gt;"", Soupisky!E111 &lt;&gt; ""), Soupisky!E111, "")</f>
        <v>MRS Uherské Hradiště PRESTON</v>
      </c>
      <c r="E47" s="56">
        <f>IF(ISNA(MATCH($B47,'1k - Výsledková listina'!$D:$D,0)),"",INDEX('1k - Výsledková listina'!$G:$H,MATCH($B47,'1k - Výsledková listina'!$D:$D,0),1))</f>
        <v>5060</v>
      </c>
      <c r="F47" s="57">
        <f>IF(ISNA(MATCH($B47,'1k - Výsledková listina'!$D:$D,0)),"",INDEX('1k - Výsledková listina'!$G:$H,MATCH($B47,'1k - Výsledková listina'!$D:$D,0),2))</f>
        <v>11</v>
      </c>
      <c r="G47" s="56">
        <f>IF(ISNA(MATCH($B47,'1k - Výsledková listina'!$M:$M,0)),"",INDEX('1k - Výsledková listina'!$P:$Q,MATCH($B47,'1k - Výsledková listina'!$M:$M,0),1))</f>
        <v>1910</v>
      </c>
      <c r="H47" s="56">
        <f>IF(ISNA(MATCH($B47,'1k - Výsledková listina'!$M:$M,0)),"",INDEX('1k - Výsledková listina'!$P:$Q,MATCH($B47,'1k - Výsledková listina'!$M:$M,0),2))</f>
        <v>8</v>
      </c>
      <c r="I47" s="56">
        <f t="shared" si="5"/>
        <v>2</v>
      </c>
      <c r="J47" s="20">
        <f t="shared" si="6"/>
        <v>6970</v>
      </c>
      <c r="K47" s="20">
        <f t="shared" si="7"/>
        <v>19</v>
      </c>
      <c r="L47" s="58">
        <f t="shared" si="8"/>
        <v>42</v>
      </c>
      <c r="N47">
        <f t="shared" si="9"/>
        <v>1</v>
      </c>
    </row>
    <row r="48" spans="1:14" x14ac:dyDescent="0.25">
      <c r="A48" s="118">
        <f>IF(Soupisky!H83&lt;&gt;"", Soupisky!H83, "")</f>
        <v>949</v>
      </c>
      <c r="B48" s="118" t="str">
        <f>IF(Soupisky!I83&lt;&gt;"", Soupisky!I83, "")</f>
        <v>Ing. Bartoš Jan</v>
      </c>
      <c r="C48" s="118" t="str">
        <f>IF(Soupisky!J83&lt;&gt;"", Soupisky!J83, "")</f>
        <v>M</v>
      </c>
      <c r="D48" s="119" t="str">
        <f>IF(AND(A48&lt;&gt;"", Soupisky!E83 &lt;&gt; ""), Soupisky!E83, "")</f>
        <v>RSK LIPANI MIVARDI Třebechovice pod Orebem</v>
      </c>
      <c r="E48" s="56">
        <f>IF(ISNA(MATCH($B48,'1k - Výsledková listina'!$D:$D,0)),"",INDEX('1k - Výsledková listina'!$G:$H,MATCH($B48,'1k - Výsledková listina'!$D:$D,0),1))</f>
        <v>7460</v>
      </c>
      <c r="F48" s="57">
        <f>IF(ISNA(MATCH($B48,'1k - Výsledková listina'!$D:$D,0)),"",INDEX('1k - Výsledková listina'!$G:$H,MATCH($B48,'1k - Výsledková listina'!$D:$D,0),2))</f>
        <v>11</v>
      </c>
      <c r="G48" s="56">
        <f>IF(ISNA(MATCH($B48,'1k - Výsledková listina'!$M:$M,0)),"",INDEX('1k - Výsledková listina'!$P:$Q,MATCH($B48,'1k - Výsledková listina'!$M:$M,0),1))</f>
        <v>2180</v>
      </c>
      <c r="H48" s="56">
        <f>IF(ISNA(MATCH($B48,'1k - Výsledková listina'!$M:$M,0)),"",INDEX('1k - Výsledková listina'!$P:$Q,MATCH($B48,'1k - Výsledková listina'!$M:$M,0),2))</f>
        <v>10</v>
      </c>
      <c r="I48" s="56">
        <f t="shared" si="5"/>
        <v>2</v>
      </c>
      <c r="J48" s="20">
        <f t="shared" si="6"/>
        <v>9640</v>
      </c>
      <c r="K48" s="20">
        <f t="shared" si="7"/>
        <v>21</v>
      </c>
      <c r="L48" s="58">
        <f t="shared" si="8"/>
        <v>43</v>
      </c>
      <c r="N48">
        <f t="shared" si="9"/>
        <v>1</v>
      </c>
    </row>
    <row r="49" spans="1:14" x14ac:dyDescent="0.25">
      <c r="A49" s="118">
        <f>IF(Soupisky!H123&lt;&gt;"", Soupisky!H123, "")</f>
        <v>4077</v>
      </c>
      <c r="B49" s="118" t="str">
        <f>IF(Soupisky!I123&lt;&gt;"", Soupisky!I123, "")</f>
        <v>Doležal Lambert</v>
      </c>
      <c r="C49" s="118" t="str">
        <f>IF(Soupisky!J123&lt;&gt;"", Soupisky!J123, "")</f>
        <v>M</v>
      </c>
      <c r="D49" s="119" t="str">
        <f>IF(AND(A49&lt;&gt;"", Soupisky!E123 &lt;&gt; ""), Soupisky!E123, "")</f>
        <v>MO ČRS Jindřichův Hradec AWAS DRENNAN</v>
      </c>
      <c r="E49" s="56">
        <f>IF(ISNA(MATCH($B49,'1k - Výsledková listina'!$D:$D,0)),"",INDEX('1k - Výsledková listina'!$G:$H,MATCH($B49,'1k - Výsledková listina'!$D:$D,0),1))</f>
        <v>8490</v>
      </c>
      <c r="F49" s="57">
        <f>IF(ISNA(MATCH($B49,'1k - Výsledková listina'!$D:$D,0)),"",INDEX('1k - Výsledková listina'!$G:$H,MATCH($B49,'1k - Výsledková listina'!$D:$D,0),2))</f>
        <v>9</v>
      </c>
      <c r="G49" s="56">
        <f>IF(ISNA(MATCH($B49,'1k - Výsledková listina'!$M:$M,0)),"",INDEX('1k - Výsledková listina'!$P:$Q,MATCH($B49,'1k - Výsledková listina'!$M:$M,0),1))</f>
        <v>250</v>
      </c>
      <c r="H49" s="56">
        <f>IF(ISNA(MATCH($B49,'1k - Výsledková listina'!$M:$M,0)),"",INDEX('1k - Výsledková listina'!$P:$Q,MATCH($B49,'1k - Výsledková listina'!$M:$M,0),2))</f>
        <v>12</v>
      </c>
      <c r="I49" s="56">
        <f t="shared" si="5"/>
        <v>2</v>
      </c>
      <c r="J49" s="20">
        <f t="shared" si="6"/>
        <v>8740</v>
      </c>
      <c r="K49" s="20">
        <f t="shared" si="7"/>
        <v>21</v>
      </c>
      <c r="L49" s="58">
        <f t="shared" si="8"/>
        <v>44</v>
      </c>
      <c r="N49">
        <f t="shared" si="9"/>
        <v>1</v>
      </c>
    </row>
    <row r="50" spans="1:14" x14ac:dyDescent="0.25">
      <c r="A50" s="118">
        <f>IF(Soupisky!H135&lt;&gt;"", Soupisky!H135, "")</f>
        <v>1929</v>
      </c>
      <c r="B50" s="118" t="str">
        <f>IF(Soupisky!I135&lt;&gt;"", Soupisky!I135, "")</f>
        <v>Zahrádková Klára</v>
      </c>
      <c r="C50" s="118" t="str">
        <f>IF(Soupisky!J135&lt;&gt;"", Soupisky!J135, "")</f>
        <v>U25Ž</v>
      </c>
      <c r="D50" s="119" t="str">
        <f>IF(AND(A50&lt;&gt;"", Soupisky!E135 &lt;&gt; ""), Soupisky!E135, "")</f>
        <v>MO ČRS Mělník - Colmic</v>
      </c>
      <c r="E50" s="56">
        <f>IF(ISNA(MATCH($B50,'1k - Výsledková listina'!$D:$D,0)),"",INDEX('1k - Výsledková listina'!$G:$H,MATCH($B50,'1k - Výsledková listina'!$D:$D,0),1))</f>
        <v>7500</v>
      </c>
      <c r="F50" s="57">
        <f>IF(ISNA(MATCH($B50,'1k - Výsledková listina'!$D:$D,0)),"",INDEX('1k - Výsledková listina'!$G:$H,MATCH($B50,'1k - Výsledková listina'!$D:$D,0),2))</f>
        <v>9</v>
      </c>
      <c r="G50" s="56">
        <f>IF(ISNA(MATCH($B50,'1k - Výsledková listina'!$M:$M,0)),"",INDEX('1k - Výsledková listina'!$P:$Q,MATCH($B50,'1k - Výsledková listina'!$M:$M,0),1))</f>
        <v>600</v>
      </c>
      <c r="H50" s="56">
        <f>IF(ISNA(MATCH($B50,'1k - Výsledková listina'!$M:$M,0)),"",INDEX('1k - Výsledková listina'!$P:$Q,MATCH($B50,'1k - Výsledková listina'!$M:$M,0),2))</f>
        <v>12</v>
      </c>
      <c r="I50" s="56">
        <f t="shared" si="5"/>
        <v>2</v>
      </c>
      <c r="J50" s="20">
        <f t="shared" si="6"/>
        <v>8100</v>
      </c>
      <c r="K50" s="20">
        <f t="shared" si="7"/>
        <v>21</v>
      </c>
      <c r="L50" s="58">
        <f t="shared" si="8"/>
        <v>45</v>
      </c>
      <c r="N50">
        <f t="shared" si="9"/>
        <v>1</v>
      </c>
    </row>
    <row r="51" spans="1:14" x14ac:dyDescent="0.25">
      <c r="A51" s="118">
        <f>IF(Soupisky!H148&lt;&gt;"", Soupisky!H148, "")</f>
        <v>1331</v>
      </c>
      <c r="B51" s="118" t="str">
        <f>IF(Soupisky!I148&lt;&gt;"", Soupisky!I148, "")</f>
        <v>Valda Martin</v>
      </c>
      <c r="C51" s="118" t="str">
        <f>IF(Soupisky!J148&lt;&gt;"", Soupisky!J148, "")</f>
        <v>M</v>
      </c>
      <c r="D51" s="119" t="str">
        <f>IF(AND(A51&lt;&gt;"", Soupisky!E148 &lt;&gt; ""), Soupisky!E148, "")</f>
        <v>MO MRS Třebíč - SENSAS</v>
      </c>
      <c r="E51" s="56">
        <f>IF(ISNA(MATCH($B51,'1k - Výsledková listina'!$D:$D,0)),"",INDEX('1k - Výsledková listina'!$G:$H,MATCH($B51,'1k - Výsledková listina'!$D:$D,0),1))</f>
        <v>6770</v>
      </c>
      <c r="F51" s="57">
        <f>IF(ISNA(MATCH($B51,'1k - Výsledková listina'!$D:$D,0)),"",INDEX('1k - Výsledková listina'!$G:$H,MATCH($B51,'1k - Výsledková listina'!$D:$D,0),2))</f>
        <v>12</v>
      </c>
      <c r="G51" s="56">
        <f>IF(ISNA(MATCH($B51,'1k - Výsledková listina'!$M:$M,0)),"",INDEX('1k - Výsledková listina'!$P:$Q,MATCH($B51,'1k - Výsledková listina'!$M:$M,0),1))</f>
        <v>840</v>
      </c>
      <c r="H51" s="56">
        <f>IF(ISNA(MATCH($B51,'1k - Výsledková listina'!$M:$M,0)),"",INDEX('1k - Výsledková listina'!$P:$Q,MATCH($B51,'1k - Výsledková listina'!$M:$M,0),2))</f>
        <v>9</v>
      </c>
      <c r="I51" s="56">
        <f t="shared" si="5"/>
        <v>2</v>
      </c>
      <c r="J51" s="20">
        <f t="shared" si="6"/>
        <v>7610</v>
      </c>
      <c r="K51" s="20">
        <f t="shared" si="7"/>
        <v>21</v>
      </c>
      <c r="L51" s="58">
        <f t="shared" si="8"/>
        <v>46</v>
      </c>
      <c r="N51">
        <f t="shared" si="9"/>
        <v>1</v>
      </c>
    </row>
    <row r="52" spans="1:14" x14ac:dyDescent="0.25">
      <c r="A52" s="118">
        <f>IF(Soupisky!H147&lt;&gt;"", Soupisky!H147, "")</f>
        <v>93</v>
      </c>
      <c r="B52" s="118" t="str">
        <f>IF(Soupisky!I147&lt;&gt;"", Soupisky!I147, "")</f>
        <v>Koukal Michal</v>
      </c>
      <c r="C52" s="118" t="str">
        <f>IF(Soupisky!J147&lt;&gt;"", Soupisky!J147, "")</f>
        <v>M</v>
      </c>
      <c r="D52" s="119" t="str">
        <f>IF(AND(A52&lt;&gt;"", Soupisky!E147 &lt;&gt; ""), Soupisky!E147, "")</f>
        <v>MO MRS Třebíč - SENSAS</v>
      </c>
      <c r="E52" s="56">
        <f>IF(ISNA(MATCH($B52,'1k - Výsledková listina'!$D:$D,0)),"",INDEX('1k - Výsledková listina'!$G:$H,MATCH($B52,'1k - Výsledková listina'!$D:$D,0),1))</f>
        <v>5160</v>
      </c>
      <c r="F52" s="57">
        <f>IF(ISNA(MATCH($B52,'1k - Výsledková listina'!$D:$D,0)),"",INDEX('1k - Výsledková listina'!$G:$H,MATCH($B52,'1k - Výsledková listina'!$D:$D,0),2))</f>
        <v>10</v>
      </c>
      <c r="G52" s="56">
        <f>IF(ISNA(MATCH($B52,'1k - Výsledková listina'!$M:$M,0)),"",INDEX('1k - Výsledková listina'!$P:$Q,MATCH($B52,'1k - Výsledková listina'!$M:$M,0),1))</f>
        <v>1760</v>
      </c>
      <c r="H52" s="56">
        <f>IF(ISNA(MATCH($B52,'1k - Výsledková listina'!$M:$M,0)),"",INDEX('1k - Výsledková listina'!$P:$Q,MATCH($B52,'1k - Výsledková listina'!$M:$M,0),2))</f>
        <v>11</v>
      </c>
      <c r="I52" s="56">
        <f t="shared" si="5"/>
        <v>2</v>
      </c>
      <c r="J52" s="20">
        <f t="shared" si="6"/>
        <v>6920</v>
      </c>
      <c r="K52" s="20">
        <f t="shared" si="7"/>
        <v>21</v>
      </c>
      <c r="L52" s="58">
        <f t="shared" si="8"/>
        <v>47</v>
      </c>
      <c r="N52">
        <f t="shared" si="9"/>
        <v>1</v>
      </c>
    </row>
    <row r="53" spans="1:14" x14ac:dyDescent="0.25">
      <c r="A53" s="118">
        <f>IF(Soupisky!H146&lt;&gt;"", Soupisky!H146, "")</f>
        <v>88</v>
      </c>
      <c r="B53" s="118" t="str">
        <f>IF(Soupisky!I146&lt;&gt;"", Soupisky!I146, "")</f>
        <v>Kosmák Josef</v>
      </c>
      <c r="C53" s="118" t="str">
        <f>IF(Soupisky!J146&lt;&gt;"", Soupisky!J146, "")</f>
        <v>M</v>
      </c>
      <c r="D53" s="119" t="str">
        <f>IF(AND(A53&lt;&gt;"", Soupisky!E146 &lt;&gt; ""), Soupisky!E146, "")</f>
        <v>MO MRS Třebíč - SENSAS</v>
      </c>
      <c r="E53" s="56">
        <f>IF(ISNA(MATCH($B53,'1k - Výsledková listina'!$D:$D,0)),"",INDEX('1k - Výsledková listina'!$G:$H,MATCH($B53,'1k - Výsledková listina'!$D:$D,0),1))</f>
        <v>6050</v>
      </c>
      <c r="F53" s="57">
        <f>IF(ISNA(MATCH($B53,'1k - Výsledková listina'!$D:$D,0)),"",INDEX('1k - Výsledková listina'!$G:$H,MATCH($B53,'1k - Výsledková listina'!$D:$D,0),2))</f>
        <v>12</v>
      </c>
      <c r="G53" s="56">
        <f>IF(ISNA(MATCH($B53,'1k - Výsledková listina'!$M:$M,0)),"",INDEX('1k - Výsledková listina'!$P:$Q,MATCH($B53,'1k - Výsledková listina'!$M:$M,0),1))</f>
        <v>1660</v>
      </c>
      <c r="H53" s="56">
        <f>IF(ISNA(MATCH($B53,'1k - Výsledková listina'!$M:$M,0)),"",INDEX('1k - Výsledková listina'!$P:$Q,MATCH($B53,'1k - Výsledková listina'!$M:$M,0),2))</f>
        <v>11</v>
      </c>
      <c r="I53" s="56">
        <f t="shared" si="5"/>
        <v>2</v>
      </c>
      <c r="J53" s="20">
        <f t="shared" si="6"/>
        <v>7710</v>
      </c>
      <c r="K53" s="20">
        <f t="shared" si="7"/>
        <v>23</v>
      </c>
      <c r="L53" s="58">
        <f t="shared" si="8"/>
        <v>48</v>
      </c>
      <c r="N53">
        <f t="shared" si="9"/>
        <v>1</v>
      </c>
    </row>
    <row r="54" spans="1:14" x14ac:dyDescent="0.25">
      <c r="A54" s="118">
        <f>IF(Soupisky!H7&lt;&gt;"", Soupisky!H7, "")</f>
        <v>569</v>
      </c>
      <c r="B54" s="118" t="str">
        <f>IF(Soupisky!I7&lt;&gt;"", Soupisky!I7, "")</f>
        <v>Pávek Martin</v>
      </c>
      <c r="C54" s="118" t="str">
        <f>IF(Soupisky!J7&lt;&gt;"", Soupisky!J7, "")</f>
        <v>M</v>
      </c>
      <c r="D54" s="119" t="str">
        <f>IF(AND(A54&lt;&gt;"", Soupisky!E7 &lt;&gt; ""), Soupisky!E7, "")</f>
        <v>ČRS Rybářský sportovní klub Pardubice COLMIC</v>
      </c>
      <c r="E54" s="56" t="str">
        <f>IF(ISNA(MATCH($B54,'1k - Výsledková listina'!$D:$D,0)),"",INDEX('1k - Výsledková listina'!$G:$H,MATCH($B54,'1k - Výsledková listina'!$D:$D,0),1))</f>
        <v/>
      </c>
      <c r="F54" s="57" t="str">
        <f>IF(ISNA(MATCH($B54,'1k - Výsledková listina'!$D:$D,0)),"",INDEX('1k - Výsledková listina'!$G:$H,MATCH($B54,'1k - Výsledková listina'!$D:$D,0),2))</f>
        <v/>
      </c>
      <c r="G54" s="56" t="str">
        <f>IF(ISNA(MATCH($B54,'1k - Výsledková listina'!$M:$M,0)),"",INDEX('1k - Výsledková listina'!$P:$Q,MATCH($B54,'1k - Výsledková listina'!$M:$M,0),1))</f>
        <v/>
      </c>
      <c r="H54" s="56" t="str">
        <f>IF(ISNA(MATCH($B54,'1k - Výsledková listina'!$M:$M,0)),"",INDEX('1k - Výsledková listina'!$P:$Q,MATCH($B54,'1k - Výsledková listina'!$M:$M,0),2))</f>
        <v/>
      </c>
      <c r="I54" s="56">
        <f t="shared" si="5"/>
        <v>0</v>
      </c>
      <c r="J54" s="20" t="str">
        <f t="shared" si="6"/>
        <v/>
      </c>
      <c r="K54" s="20" t="str">
        <f t="shared" si="7"/>
        <v/>
      </c>
      <c r="L54" s="58" t="str">
        <f t="shared" si="8"/>
        <v/>
      </c>
      <c r="N54">
        <f t="shared" si="9"/>
        <v>1</v>
      </c>
    </row>
    <row r="55" spans="1:14" x14ac:dyDescent="0.25">
      <c r="A55" s="118">
        <f>IF(Soupisky!H8&lt;&gt;"", Soupisky!H8, "")</f>
        <v>1863</v>
      </c>
      <c r="B55" s="118" t="str">
        <f>IF(Soupisky!I8&lt;&gt;"", Soupisky!I8, "")</f>
        <v>Novák Jan</v>
      </c>
      <c r="C55" s="118" t="str">
        <f>IF(Soupisky!J8&lt;&gt;"", Soupisky!J8, "")</f>
        <v>M</v>
      </c>
      <c r="D55" s="119" t="str">
        <f>IF(AND(A55&lt;&gt;"", Soupisky!E8 &lt;&gt; ""), Soupisky!E8, "")</f>
        <v>ČRS Rybářský sportovní klub Pardubice COLMIC</v>
      </c>
      <c r="E55" s="56" t="str">
        <f>IF(ISNA(MATCH($B55,'1k - Výsledková listina'!$D:$D,0)),"",INDEX('1k - Výsledková listina'!$G:$H,MATCH($B55,'1k - Výsledková listina'!$D:$D,0),1))</f>
        <v/>
      </c>
      <c r="F55" s="57" t="str">
        <f>IF(ISNA(MATCH($B55,'1k - Výsledková listina'!$D:$D,0)),"",INDEX('1k - Výsledková listina'!$G:$H,MATCH($B55,'1k - Výsledková listina'!$D:$D,0),2))</f>
        <v/>
      </c>
      <c r="G55" s="56" t="str">
        <f>IF(ISNA(MATCH($B55,'1k - Výsledková listina'!$M:$M,0)),"",INDEX('1k - Výsledková listina'!$P:$Q,MATCH($B55,'1k - Výsledková listina'!$M:$M,0),1))</f>
        <v/>
      </c>
      <c r="H55" s="56" t="str">
        <f>IF(ISNA(MATCH($B55,'1k - Výsledková listina'!$M:$M,0)),"",INDEX('1k - Výsledková listina'!$P:$Q,MATCH($B55,'1k - Výsledková listina'!$M:$M,0),2))</f>
        <v/>
      </c>
      <c r="I55" s="56">
        <f t="shared" si="5"/>
        <v>0</v>
      </c>
      <c r="J55" s="171" t="str">
        <f t="shared" si="6"/>
        <v/>
      </c>
      <c r="K55" s="20" t="str">
        <f t="shared" si="7"/>
        <v/>
      </c>
      <c r="L55" s="58" t="str">
        <f t="shared" si="8"/>
        <v/>
      </c>
      <c r="N55">
        <f t="shared" si="9"/>
        <v>1</v>
      </c>
    </row>
    <row r="56" spans="1:14" x14ac:dyDescent="0.25">
      <c r="A56" s="118">
        <f>IF(Soupisky!H9&lt;&gt;"", Soupisky!H9, "")</f>
        <v>94</v>
      </c>
      <c r="B56" s="118" t="str">
        <f>IF(Soupisky!I9&lt;&gt;"", Soupisky!I9, "")</f>
        <v>Konopásek Richard</v>
      </c>
      <c r="C56" s="118" t="str">
        <f>IF(Soupisky!J9&lt;&gt;"", Soupisky!J9, "")</f>
        <v>M</v>
      </c>
      <c r="D56" s="119" t="str">
        <f>IF(AND(A56&lt;&gt;"", Soupisky!E9 &lt;&gt; ""), Soupisky!E9, "")</f>
        <v>ČRS Rybářský sportovní klub Pardubice COLMIC</v>
      </c>
      <c r="E56" s="56" t="str">
        <f>IF(ISNA(MATCH($B56,'1k - Výsledková listina'!$D:$D,0)),"",INDEX('1k - Výsledková listina'!$G:$H,MATCH($B56,'1k - Výsledková listina'!$D:$D,0),1))</f>
        <v/>
      </c>
      <c r="F56" s="57" t="str">
        <f>IF(ISNA(MATCH($B56,'1k - Výsledková listina'!$D:$D,0)),"",INDEX('1k - Výsledková listina'!$G:$H,MATCH($B56,'1k - Výsledková listina'!$D:$D,0),2))</f>
        <v/>
      </c>
      <c r="G56" s="56" t="str">
        <f>IF(ISNA(MATCH($B56,'1k - Výsledková listina'!$M:$M,0)),"",INDEX('1k - Výsledková listina'!$P:$Q,MATCH($B56,'1k - Výsledková listina'!$M:$M,0),1))</f>
        <v/>
      </c>
      <c r="H56" s="56" t="str">
        <f>IF(ISNA(MATCH($B56,'1k - Výsledková listina'!$M:$M,0)),"",INDEX('1k - Výsledková listina'!$P:$Q,MATCH($B56,'1k - Výsledková listina'!$M:$M,0),2))</f>
        <v/>
      </c>
      <c r="I56" s="56">
        <f t="shared" si="5"/>
        <v>0</v>
      </c>
      <c r="J56" s="20" t="str">
        <f t="shared" si="6"/>
        <v/>
      </c>
      <c r="K56" s="20" t="str">
        <f t="shared" si="7"/>
        <v/>
      </c>
      <c r="L56" s="58" t="str">
        <f t="shared" si="8"/>
        <v/>
      </c>
      <c r="N56">
        <f t="shared" si="9"/>
        <v>1</v>
      </c>
    </row>
    <row r="57" spans="1:14" x14ac:dyDescent="0.25">
      <c r="A57" s="118">
        <f>IF(Soupisky!H10&lt;&gt;"", Soupisky!H10, "")</f>
        <v>3847</v>
      </c>
      <c r="B57" s="118" t="str">
        <f>IF(Soupisky!I10&lt;&gt;"", Soupisky!I10, "")</f>
        <v>DVOŘÁK JIŘÍ</v>
      </c>
      <c r="C57" s="118" t="str">
        <f>IF(Soupisky!J10&lt;&gt;"", Soupisky!J10, "")</f>
        <v>U25</v>
      </c>
      <c r="D57" s="119" t="str">
        <f>IF(AND(A57&lt;&gt;"", Soupisky!E10 &lt;&gt; ""), Soupisky!E10, "")</f>
        <v>ČRS Rybářský sportovní klub Pardubice COLMIC</v>
      </c>
      <c r="E57" s="56" t="str">
        <f>IF(ISNA(MATCH($B57,'1k - Výsledková listina'!$D:$D,0)),"",INDEX('1k - Výsledková listina'!$G:$H,MATCH($B57,'1k - Výsledková listina'!$D:$D,0),1))</f>
        <v/>
      </c>
      <c r="F57" s="57" t="str">
        <f>IF(ISNA(MATCH($B57,'1k - Výsledková listina'!$D:$D,0)),"",INDEX('1k - Výsledková listina'!$G:$H,MATCH($B57,'1k - Výsledková listina'!$D:$D,0),2))</f>
        <v/>
      </c>
      <c r="G57" s="56" t="str">
        <f>IF(ISNA(MATCH($B57,'1k - Výsledková listina'!$M:$M,0)),"",INDEX('1k - Výsledková listina'!$P:$Q,MATCH($B57,'1k - Výsledková listina'!$M:$M,0),1))</f>
        <v/>
      </c>
      <c r="H57" s="56" t="str">
        <f>IF(ISNA(MATCH($B57,'1k - Výsledková listina'!$M:$M,0)),"",INDEX('1k - Výsledková listina'!$P:$Q,MATCH($B57,'1k - Výsledková listina'!$M:$M,0),2))</f>
        <v/>
      </c>
      <c r="I57" s="56">
        <f t="shared" si="5"/>
        <v>0</v>
      </c>
      <c r="J57" s="171" t="str">
        <f t="shared" si="6"/>
        <v/>
      </c>
      <c r="K57" s="20" t="str">
        <f t="shared" si="7"/>
        <v/>
      </c>
      <c r="L57" s="58" t="str">
        <f t="shared" si="8"/>
        <v/>
      </c>
      <c r="N57">
        <f t="shared" si="9"/>
        <v>1</v>
      </c>
    </row>
    <row r="58" spans="1:14" x14ac:dyDescent="0.25">
      <c r="A58" s="118">
        <f>IF(Soupisky!H20&lt;&gt;"", Soupisky!H20, "")</f>
        <v>2193</v>
      </c>
      <c r="B58" s="118" t="str">
        <f>IF(Soupisky!I20&lt;&gt;"", Soupisky!I20, "")</f>
        <v>Marek Michal</v>
      </c>
      <c r="C58" s="118" t="str">
        <f>IF(Soupisky!J20&lt;&gt;"", Soupisky!J20, "")</f>
        <v>M</v>
      </c>
      <c r="D58" s="119" t="str">
        <f>IF(AND(A58&lt;&gt;"", Soupisky!E20 &lt;&gt; ""), Soupisky!E20, "")</f>
        <v>RS Crazy Boys MO Hustopeče Maver</v>
      </c>
      <c r="E58" s="56" t="str">
        <f>IF(ISNA(MATCH($B58,'1k - Výsledková listina'!$D:$D,0)),"",INDEX('1k - Výsledková listina'!$G:$H,MATCH($B58,'1k - Výsledková listina'!$D:$D,0),1))</f>
        <v/>
      </c>
      <c r="F58" s="57" t="str">
        <f>IF(ISNA(MATCH($B58,'1k - Výsledková listina'!$D:$D,0)),"",INDEX('1k - Výsledková listina'!$G:$H,MATCH($B58,'1k - Výsledková listina'!$D:$D,0),2))</f>
        <v/>
      </c>
      <c r="G58" s="56" t="str">
        <f>IF(ISNA(MATCH($B58,'1k - Výsledková listina'!$M:$M,0)),"",INDEX('1k - Výsledková listina'!$P:$Q,MATCH($B58,'1k - Výsledková listina'!$M:$M,0),1))</f>
        <v/>
      </c>
      <c r="H58" s="56" t="str">
        <f>IF(ISNA(MATCH($B58,'1k - Výsledková listina'!$M:$M,0)),"",INDEX('1k - Výsledková listina'!$P:$Q,MATCH($B58,'1k - Výsledková listina'!$M:$M,0),2))</f>
        <v/>
      </c>
      <c r="I58" s="56">
        <f t="shared" si="5"/>
        <v>0</v>
      </c>
      <c r="J58" s="20" t="str">
        <f t="shared" si="6"/>
        <v/>
      </c>
      <c r="K58" s="20" t="str">
        <f t="shared" si="7"/>
        <v/>
      </c>
      <c r="L58" s="58" t="str">
        <f t="shared" si="8"/>
        <v/>
      </c>
      <c r="N58">
        <f t="shared" si="9"/>
        <v>1</v>
      </c>
    </row>
    <row r="59" spans="1:14" x14ac:dyDescent="0.25">
      <c r="A59" s="118">
        <f>IF(Soupisky!H21&lt;&gt;"", Soupisky!H21, "")</f>
        <v>221</v>
      </c>
      <c r="B59" s="118" t="str">
        <f>IF(Soupisky!I21&lt;&gt;"", Soupisky!I21, "")</f>
        <v>Veselý Robert</v>
      </c>
      <c r="C59" s="118" t="str">
        <f>IF(Soupisky!J21&lt;&gt;"", Soupisky!J21, "")</f>
        <v>M</v>
      </c>
      <c r="D59" s="119" t="str">
        <f>IF(AND(A59&lt;&gt;"", Soupisky!E21 &lt;&gt; ""), Soupisky!E21, "")</f>
        <v>RS Crazy Boys MO Hustopeče Maver</v>
      </c>
      <c r="E59" s="56" t="str">
        <f>IF(ISNA(MATCH($B59,'1k - Výsledková listina'!$D:$D,0)),"",INDEX('1k - Výsledková listina'!$G:$H,MATCH($B59,'1k - Výsledková listina'!$D:$D,0),1))</f>
        <v/>
      </c>
      <c r="F59" s="57" t="str">
        <f>IF(ISNA(MATCH($B59,'1k - Výsledková listina'!$D:$D,0)),"",INDEX('1k - Výsledková listina'!$G:$H,MATCH($B59,'1k - Výsledková listina'!$D:$D,0),2))</f>
        <v/>
      </c>
      <c r="G59" s="56" t="str">
        <f>IF(ISNA(MATCH($B59,'1k - Výsledková listina'!$M:$M,0)),"",INDEX('1k - Výsledková listina'!$P:$Q,MATCH($B59,'1k - Výsledková listina'!$M:$M,0),1))</f>
        <v/>
      </c>
      <c r="H59" s="56" t="str">
        <f>IF(ISNA(MATCH($B59,'1k - Výsledková listina'!$M:$M,0)),"",INDEX('1k - Výsledková listina'!$P:$Q,MATCH($B59,'1k - Výsledková listina'!$M:$M,0),2))</f>
        <v/>
      </c>
      <c r="I59" s="56">
        <f t="shared" si="5"/>
        <v>0</v>
      </c>
      <c r="J59" s="171" t="str">
        <f t="shared" si="6"/>
        <v/>
      </c>
      <c r="K59" s="20" t="str">
        <f t="shared" si="7"/>
        <v/>
      </c>
      <c r="L59" s="58" t="str">
        <f t="shared" si="8"/>
        <v/>
      </c>
      <c r="N59">
        <f t="shared" si="9"/>
        <v>1</v>
      </c>
    </row>
    <row r="60" spans="1:14" x14ac:dyDescent="0.25">
      <c r="A60" s="118">
        <f>IF(Soupisky!H22&lt;&gt;"", Soupisky!H22, "")</f>
        <v>5622</v>
      </c>
      <c r="B60" s="118" t="str">
        <f>IF(Soupisky!I22&lt;&gt;"", Soupisky!I22, "")</f>
        <v>Ottinger Ján</v>
      </c>
      <c r="C60" s="118" t="str">
        <f>IF(Soupisky!J22&lt;&gt;"", Soupisky!J22, "")</f>
        <v>M</v>
      </c>
      <c r="D60" s="119" t="str">
        <f>IF(AND(A60&lt;&gt;"", Soupisky!E22 &lt;&gt; ""), Soupisky!E22, "")</f>
        <v>RS Crazy Boys MO Hustopeče Maver</v>
      </c>
      <c r="E60" s="56" t="str">
        <f>IF(ISNA(MATCH($B60,'1k - Výsledková listina'!$D:$D,0)),"",INDEX('1k - Výsledková listina'!$G:$H,MATCH($B60,'1k - Výsledková listina'!$D:$D,0),1))</f>
        <v/>
      </c>
      <c r="F60" s="57" t="str">
        <f>IF(ISNA(MATCH($B60,'1k - Výsledková listina'!$D:$D,0)),"",INDEX('1k - Výsledková listina'!$G:$H,MATCH($B60,'1k - Výsledková listina'!$D:$D,0),2))</f>
        <v/>
      </c>
      <c r="G60" s="56" t="str">
        <f>IF(ISNA(MATCH($B60,'1k - Výsledková listina'!$M:$M,0)),"",INDEX('1k - Výsledková listina'!$P:$Q,MATCH($B60,'1k - Výsledková listina'!$M:$M,0),1))</f>
        <v/>
      </c>
      <c r="H60" s="56" t="str">
        <f>IF(ISNA(MATCH($B60,'1k - Výsledková listina'!$M:$M,0)),"",INDEX('1k - Výsledková listina'!$P:$Q,MATCH($B60,'1k - Výsledková listina'!$M:$M,0),2))</f>
        <v/>
      </c>
      <c r="I60" s="56">
        <f t="shared" si="5"/>
        <v>0</v>
      </c>
      <c r="J60" s="20" t="str">
        <f t="shared" si="6"/>
        <v/>
      </c>
      <c r="K60" s="20" t="str">
        <f t="shared" si="7"/>
        <v/>
      </c>
      <c r="L60" s="58" t="str">
        <f t="shared" si="8"/>
        <v/>
      </c>
      <c r="N60">
        <f t="shared" si="9"/>
        <v>1</v>
      </c>
    </row>
    <row r="61" spans="1:14" x14ac:dyDescent="0.25">
      <c r="A61" s="118">
        <f>IF(Soupisky!H29&lt;&gt;"", Soupisky!H29, "")</f>
        <v>2672</v>
      </c>
      <c r="B61" s="118" t="str">
        <f>IF(Soupisky!I29&lt;&gt;"", Soupisky!I29, "")</f>
        <v>Žalud Oldřich</v>
      </c>
      <c r="C61" s="118" t="str">
        <f>IF(Soupisky!J29&lt;&gt;"", Soupisky!J29, "")</f>
        <v>M</v>
      </c>
      <c r="D61" s="119" t="str">
        <f>IF(AND(A61&lt;&gt;"", Soupisky!E29 &lt;&gt; ""), Soupisky!E29, "")</f>
        <v>MRS Cortina Sensas</v>
      </c>
      <c r="E61" s="56" t="str">
        <f>IF(ISNA(MATCH($B61,'1k - Výsledková listina'!$D:$D,0)),"",INDEX('1k - Výsledková listina'!$G:$H,MATCH($B61,'1k - Výsledková listina'!$D:$D,0),1))</f>
        <v/>
      </c>
      <c r="F61" s="57" t="str">
        <f>IF(ISNA(MATCH($B61,'1k - Výsledková listina'!$D:$D,0)),"",INDEX('1k - Výsledková listina'!$G:$H,MATCH($B61,'1k - Výsledková listina'!$D:$D,0),2))</f>
        <v/>
      </c>
      <c r="G61" s="56" t="str">
        <f>IF(ISNA(MATCH($B61,'1k - Výsledková listina'!$M:$M,0)),"",INDEX('1k - Výsledková listina'!$P:$Q,MATCH($B61,'1k - Výsledková listina'!$M:$M,0),1))</f>
        <v/>
      </c>
      <c r="H61" s="56" t="str">
        <f>IF(ISNA(MATCH($B61,'1k - Výsledková listina'!$M:$M,0)),"",INDEX('1k - Výsledková listina'!$P:$Q,MATCH($B61,'1k - Výsledková listina'!$M:$M,0),2))</f>
        <v/>
      </c>
      <c r="I61" s="56">
        <f t="shared" si="5"/>
        <v>0</v>
      </c>
      <c r="J61" s="20" t="str">
        <f t="shared" si="6"/>
        <v/>
      </c>
      <c r="K61" s="20" t="str">
        <f t="shared" si="7"/>
        <v/>
      </c>
      <c r="L61" s="58" t="str">
        <f t="shared" si="8"/>
        <v/>
      </c>
      <c r="N61">
        <f t="shared" si="9"/>
        <v>1</v>
      </c>
    </row>
    <row r="62" spans="1:14" x14ac:dyDescent="0.25">
      <c r="A62" s="118">
        <f>IF(Soupisky!H33&lt;&gt;"", Soupisky!H33, "")</f>
        <v>81</v>
      </c>
      <c r="B62" s="118" t="str">
        <f>IF(Soupisky!I33&lt;&gt;"", Soupisky!I33, "")</f>
        <v>Ing. Nováček Karel</v>
      </c>
      <c r="C62" s="118" t="str">
        <f>IF(Soupisky!J33&lt;&gt;"", Soupisky!J33, "")</f>
        <v>M</v>
      </c>
      <c r="D62" s="119" t="str">
        <f>IF(AND(A62&lt;&gt;"", Soupisky!E33 &lt;&gt; ""), Soupisky!E33, "")</f>
        <v>MRS Cortina Sensas</v>
      </c>
      <c r="E62" s="56" t="str">
        <f>IF(ISNA(MATCH($B62,'1k - Výsledková listina'!$D:$D,0)),"",INDEX('1k - Výsledková listina'!$G:$H,MATCH($B62,'1k - Výsledková listina'!$D:$D,0),1))</f>
        <v/>
      </c>
      <c r="F62" s="57" t="str">
        <f>IF(ISNA(MATCH($B62,'1k - Výsledková listina'!$D:$D,0)),"",INDEX('1k - Výsledková listina'!$G:$H,MATCH($B62,'1k - Výsledková listina'!$D:$D,0),2))</f>
        <v/>
      </c>
      <c r="G62" s="56" t="str">
        <f>IF(ISNA(MATCH($B62,'1k - Výsledková listina'!$M:$M,0)),"",INDEX('1k - Výsledková listina'!$P:$Q,MATCH($B62,'1k - Výsledková listina'!$M:$M,0),1))</f>
        <v/>
      </c>
      <c r="H62" s="56" t="str">
        <f>IF(ISNA(MATCH($B62,'1k - Výsledková listina'!$M:$M,0)),"",INDEX('1k - Výsledková listina'!$P:$Q,MATCH($B62,'1k - Výsledková listina'!$M:$M,0),2))</f>
        <v/>
      </c>
      <c r="I62" s="56">
        <f t="shared" si="5"/>
        <v>0</v>
      </c>
      <c r="J62" s="20" t="str">
        <f t="shared" si="6"/>
        <v/>
      </c>
      <c r="K62" s="20" t="str">
        <f t="shared" si="7"/>
        <v/>
      </c>
      <c r="L62" s="58" t="str">
        <f t="shared" si="8"/>
        <v/>
      </c>
      <c r="N62">
        <f t="shared" si="9"/>
        <v>1</v>
      </c>
    </row>
    <row r="63" spans="1:14" x14ac:dyDescent="0.25">
      <c r="A63" s="118">
        <f>IF(Soupisky!H34&lt;&gt;"", Soupisky!H34, "")</f>
        <v>1906</v>
      </c>
      <c r="B63" s="118" t="str">
        <f>IF(Soupisky!I34&lt;&gt;"", Soupisky!I34, "")</f>
        <v>Šplíchal Petr</v>
      </c>
      <c r="C63" s="118" t="str">
        <f>IF(Soupisky!J34&lt;&gt;"", Soupisky!J34, "")</f>
        <v>M</v>
      </c>
      <c r="D63" s="119" t="str">
        <f>IF(AND(A63&lt;&gt;"", Soupisky!E34 &lt;&gt; ""), Soupisky!E34, "")</f>
        <v>MRS Cortina Sensas</v>
      </c>
      <c r="E63" s="56" t="str">
        <f>IF(ISNA(MATCH($B63,'1k - Výsledková listina'!$D:$D,0)),"",INDEX('1k - Výsledková listina'!$G:$H,MATCH($B63,'1k - Výsledková listina'!$D:$D,0),1))</f>
        <v/>
      </c>
      <c r="F63" s="57" t="str">
        <f>IF(ISNA(MATCH($B63,'1k - Výsledková listina'!$D:$D,0)),"",INDEX('1k - Výsledková listina'!$G:$H,MATCH($B63,'1k - Výsledková listina'!$D:$D,0),2))</f>
        <v/>
      </c>
      <c r="G63" s="56" t="str">
        <f>IF(ISNA(MATCH($B63,'1k - Výsledková listina'!$M:$M,0)),"",INDEX('1k - Výsledková listina'!$P:$Q,MATCH($B63,'1k - Výsledková listina'!$M:$M,0),1))</f>
        <v/>
      </c>
      <c r="H63" s="56" t="str">
        <f>IF(ISNA(MATCH($B63,'1k - Výsledková listina'!$M:$M,0)),"",INDEX('1k - Výsledková listina'!$P:$Q,MATCH($B63,'1k - Výsledková listina'!$M:$M,0),2))</f>
        <v/>
      </c>
      <c r="I63" s="56">
        <f t="shared" si="5"/>
        <v>0</v>
      </c>
      <c r="J63" s="20" t="str">
        <f t="shared" si="6"/>
        <v/>
      </c>
      <c r="K63" s="20" t="str">
        <f t="shared" si="7"/>
        <v/>
      </c>
      <c r="L63" s="58" t="str">
        <f t="shared" si="8"/>
        <v/>
      </c>
      <c r="N63">
        <f t="shared" si="9"/>
        <v>1</v>
      </c>
    </row>
    <row r="64" spans="1:14" x14ac:dyDescent="0.25">
      <c r="A64" s="118">
        <f>IF(Soupisky!H36&lt;&gt;"", Soupisky!H36, "")</f>
        <v>1617</v>
      </c>
      <c r="B64" s="118" t="str">
        <f>IF(Soupisky!I36&lt;&gt;"", Soupisky!I36, "")</f>
        <v>Řehulka Patrik</v>
      </c>
      <c r="C64" s="118" t="str">
        <f>IF(Soupisky!J36&lt;&gt;"", Soupisky!J36, "")</f>
        <v>M</v>
      </c>
      <c r="D64" s="119" t="str">
        <f>IF(AND(A64&lt;&gt;"", Soupisky!E36 &lt;&gt; ""), Soupisky!E36, "")</f>
        <v>MRS Cortina Sensas</v>
      </c>
      <c r="E64" s="56" t="str">
        <f>IF(ISNA(MATCH($B64,'1k - Výsledková listina'!$D:$D,0)),"",INDEX('1k - Výsledková listina'!$G:$H,MATCH($B64,'1k - Výsledková listina'!$D:$D,0),1))</f>
        <v/>
      </c>
      <c r="F64" s="57" t="str">
        <f>IF(ISNA(MATCH($B64,'1k - Výsledková listina'!$D:$D,0)),"",INDEX('1k - Výsledková listina'!$G:$H,MATCH($B64,'1k - Výsledková listina'!$D:$D,0),2))</f>
        <v/>
      </c>
      <c r="G64" s="56" t="str">
        <f>IF(ISNA(MATCH($B64,'1k - Výsledková listina'!$M:$M,0)),"",INDEX('1k - Výsledková listina'!$P:$Q,MATCH($B64,'1k - Výsledková listina'!$M:$M,0),1))</f>
        <v/>
      </c>
      <c r="H64" s="56" t="str">
        <f>IF(ISNA(MATCH($B64,'1k - Výsledková listina'!$M:$M,0)),"",INDEX('1k - Výsledková listina'!$P:$Q,MATCH($B64,'1k - Výsledková listina'!$M:$M,0),2))</f>
        <v/>
      </c>
      <c r="I64" s="56">
        <f t="shared" si="5"/>
        <v>0</v>
      </c>
      <c r="J64" s="20" t="str">
        <f t="shared" si="6"/>
        <v/>
      </c>
      <c r="K64" s="20" t="str">
        <f t="shared" si="7"/>
        <v/>
      </c>
      <c r="L64" s="58" t="str">
        <f t="shared" si="8"/>
        <v/>
      </c>
      <c r="N64">
        <f t="shared" si="9"/>
        <v>1</v>
      </c>
    </row>
    <row r="65" spans="1:14" x14ac:dyDescent="0.25">
      <c r="A65" s="118">
        <f>IF(Soupisky!H46&lt;&gt;"", Soupisky!H46, "")</f>
        <v>3597</v>
      </c>
      <c r="B65" s="118" t="str">
        <f>IF(Soupisky!I46&lt;&gt;"", Soupisky!I46, "")</f>
        <v>Svatek Šimon</v>
      </c>
      <c r="C65" s="118" t="str">
        <f>IF(Soupisky!J46&lt;&gt;"", Soupisky!J46, "")</f>
        <v>U20</v>
      </c>
      <c r="D65" s="119" t="str">
        <f>IF(AND(A65&lt;&gt;"", Soupisky!E46 &lt;&gt; ""), Soupisky!E46, "")</f>
        <v>MO ČRS NOVÉ STRAŠECÍ - MAVER</v>
      </c>
      <c r="E65" s="56" t="str">
        <f>IF(ISNA(MATCH($B65,'1k - Výsledková listina'!$D:$D,0)),"",INDEX('1k - Výsledková listina'!$G:$H,MATCH($B65,'1k - Výsledková listina'!$D:$D,0),1))</f>
        <v/>
      </c>
      <c r="F65" s="57" t="str">
        <f>IF(ISNA(MATCH($B65,'1k - Výsledková listina'!$D:$D,0)),"",INDEX('1k - Výsledková listina'!$G:$H,MATCH($B65,'1k - Výsledková listina'!$D:$D,0),2))</f>
        <v/>
      </c>
      <c r="G65" s="56" t="str">
        <f>IF(ISNA(MATCH($B65,'1k - Výsledková listina'!$M:$M,0)),"",INDEX('1k - Výsledková listina'!$P:$Q,MATCH($B65,'1k - Výsledková listina'!$M:$M,0),1))</f>
        <v/>
      </c>
      <c r="H65" s="56" t="str">
        <f>IF(ISNA(MATCH($B65,'1k - Výsledková listina'!$M:$M,0)),"",INDEX('1k - Výsledková listina'!$P:$Q,MATCH($B65,'1k - Výsledková listina'!$M:$M,0),2))</f>
        <v/>
      </c>
      <c r="I65" s="56">
        <f t="shared" si="5"/>
        <v>0</v>
      </c>
      <c r="J65" s="20" t="str">
        <f t="shared" si="6"/>
        <v/>
      </c>
      <c r="K65" s="20" t="str">
        <f t="shared" si="7"/>
        <v/>
      </c>
      <c r="L65" s="58" t="str">
        <f t="shared" si="8"/>
        <v/>
      </c>
      <c r="N65">
        <f t="shared" si="9"/>
        <v>1</v>
      </c>
    </row>
    <row r="66" spans="1:14" x14ac:dyDescent="0.25">
      <c r="A66" s="118">
        <f>IF(Soupisky!H47&lt;&gt;"", Soupisky!H47, "")</f>
        <v>2552</v>
      </c>
      <c r="B66" s="118" t="str">
        <f>IF(Soupisky!I47&lt;&gt;"", Soupisky!I47, "")</f>
        <v>Toužimský Jakub</v>
      </c>
      <c r="C66" s="118" t="str">
        <f>IF(Soupisky!J47&lt;&gt;"", Soupisky!J47, "")</f>
        <v>U25</v>
      </c>
      <c r="D66" s="119" t="str">
        <f>IF(AND(A66&lt;&gt;"", Soupisky!E47 &lt;&gt; ""), Soupisky!E47, "")</f>
        <v>MO ČRS NOVÉ STRAŠECÍ - MAVER</v>
      </c>
      <c r="E66" s="56" t="str">
        <f>IF(ISNA(MATCH($B66,'1k - Výsledková listina'!$D:$D,0)),"",INDEX('1k - Výsledková listina'!$G:$H,MATCH($B66,'1k - Výsledková listina'!$D:$D,0),1))</f>
        <v/>
      </c>
      <c r="F66" s="57" t="str">
        <f>IF(ISNA(MATCH($B66,'1k - Výsledková listina'!$D:$D,0)),"",INDEX('1k - Výsledková listina'!$G:$H,MATCH($B66,'1k - Výsledková listina'!$D:$D,0),2))</f>
        <v/>
      </c>
      <c r="G66" s="56" t="str">
        <f>IF(ISNA(MATCH($B66,'1k - Výsledková listina'!$M:$M,0)),"",INDEX('1k - Výsledková listina'!$P:$Q,MATCH($B66,'1k - Výsledková listina'!$M:$M,0),1))</f>
        <v/>
      </c>
      <c r="H66" s="56" t="str">
        <f>IF(ISNA(MATCH($B66,'1k - Výsledková listina'!$M:$M,0)),"",INDEX('1k - Výsledková listina'!$P:$Q,MATCH($B66,'1k - Výsledková listina'!$M:$M,0),2))</f>
        <v/>
      </c>
      <c r="I66" s="56">
        <f t="shared" si="5"/>
        <v>0</v>
      </c>
      <c r="J66" s="171" t="str">
        <f t="shared" si="6"/>
        <v/>
      </c>
      <c r="K66" s="20" t="str">
        <f t="shared" si="7"/>
        <v/>
      </c>
      <c r="L66" s="58" t="str">
        <f t="shared" si="8"/>
        <v/>
      </c>
      <c r="N66">
        <f t="shared" si="9"/>
        <v>1</v>
      </c>
    </row>
    <row r="67" spans="1:14" x14ac:dyDescent="0.25">
      <c r="A67" s="118">
        <f>IF(Soupisky!H48&lt;&gt;"", Soupisky!H48, "")</f>
        <v>190</v>
      </c>
      <c r="B67" s="118" t="str">
        <f>IF(Soupisky!I48&lt;&gt;"", Soupisky!I48, "")</f>
        <v>Pokorný Roman st.</v>
      </c>
      <c r="C67" s="118" t="str">
        <f>IF(Soupisky!J48&lt;&gt;"", Soupisky!J48, "")</f>
        <v>M</v>
      </c>
      <c r="D67" s="119" t="str">
        <f>IF(AND(A67&lt;&gt;"", Soupisky!E48 &lt;&gt; ""), Soupisky!E48, "")</f>
        <v>MO ČRS NOVÉ STRAŠECÍ - MAVER</v>
      </c>
      <c r="E67" s="56" t="str">
        <f>IF(ISNA(MATCH($B67,'1k - Výsledková listina'!$D:$D,0)),"",INDEX('1k - Výsledková listina'!$G:$H,MATCH($B67,'1k - Výsledková listina'!$D:$D,0),1))</f>
        <v/>
      </c>
      <c r="F67" s="57" t="str">
        <f>IF(ISNA(MATCH($B67,'1k - Výsledková listina'!$D:$D,0)),"",INDEX('1k - Výsledková listina'!$G:$H,MATCH($B67,'1k - Výsledková listina'!$D:$D,0),2))</f>
        <v/>
      </c>
      <c r="G67" s="56" t="str">
        <f>IF(ISNA(MATCH($B67,'1k - Výsledková listina'!$M:$M,0)),"",INDEX('1k - Výsledková listina'!$P:$Q,MATCH($B67,'1k - Výsledková listina'!$M:$M,0),1))</f>
        <v/>
      </c>
      <c r="H67" s="56" t="str">
        <f>IF(ISNA(MATCH($B67,'1k - Výsledková listina'!$M:$M,0)),"",INDEX('1k - Výsledková listina'!$P:$Q,MATCH($B67,'1k - Výsledková listina'!$M:$M,0),2))</f>
        <v/>
      </c>
      <c r="I67" s="56">
        <f t="shared" si="5"/>
        <v>0</v>
      </c>
      <c r="J67" s="171" t="str">
        <f t="shared" si="6"/>
        <v/>
      </c>
      <c r="K67" s="20" t="str">
        <f t="shared" si="7"/>
        <v/>
      </c>
      <c r="L67" s="58" t="str">
        <f t="shared" si="8"/>
        <v/>
      </c>
      <c r="N67">
        <f t="shared" si="9"/>
        <v>1</v>
      </c>
    </row>
    <row r="68" spans="1:14" x14ac:dyDescent="0.25">
      <c r="A68" s="118">
        <f>IF(Soupisky!H49&lt;&gt;"", Soupisky!H49, "")</f>
        <v>631</v>
      </c>
      <c r="B68" s="118" t="str">
        <f>IF(Soupisky!I49&lt;&gt;"", Soupisky!I49, "")</f>
        <v>Bačina Zbyněk</v>
      </c>
      <c r="C68" s="118" t="str">
        <f>IF(Soupisky!J49&lt;&gt;"", Soupisky!J49, "")</f>
        <v>M</v>
      </c>
      <c r="D68" s="119" t="str">
        <f>IF(AND(A68&lt;&gt;"", Soupisky!E49 &lt;&gt; ""), Soupisky!E49, "")</f>
        <v>MO ČRS NOVÉ STRAŠECÍ - MAVER</v>
      </c>
      <c r="E68" s="56" t="str">
        <f>IF(ISNA(MATCH($B68,'1k - Výsledková listina'!$D:$D,0)),"",INDEX('1k - Výsledková listina'!$G:$H,MATCH($B68,'1k - Výsledková listina'!$D:$D,0),1))</f>
        <v/>
      </c>
      <c r="F68" s="57" t="str">
        <f>IF(ISNA(MATCH($B68,'1k - Výsledková listina'!$D:$D,0)),"",INDEX('1k - Výsledková listina'!$G:$H,MATCH($B68,'1k - Výsledková listina'!$D:$D,0),2))</f>
        <v/>
      </c>
      <c r="G68" s="56" t="str">
        <f>IF(ISNA(MATCH($B68,'1k - Výsledková listina'!$M:$M,0)),"",INDEX('1k - Výsledková listina'!$P:$Q,MATCH($B68,'1k - Výsledková listina'!$M:$M,0),1))</f>
        <v/>
      </c>
      <c r="H68" s="56" t="str">
        <f>IF(ISNA(MATCH($B68,'1k - Výsledková listina'!$M:$M,0)),"",INDEX('1k - Výsledková listina'!$P:$Q,MATCH($B68,'1k - Výsledková listina'!$M:$M,0),2))</f>
        <v/>
      </c>
      <c r="I68" s="56">
        <f t="shared" si="5"/>
        <v>0</v>
      </c>
      <c r="J68" s="171" t="str">
        <f t="shared" si="6"/>
        <v/>
      </c>
      <c r="K68" s="20" t="str">
        <f t="shared" si="7"/>
        <v/>
      </c>
      <c r="L68" s="58" t="str">
        <f t="shared" si="8"/>
        <v/>
      </c>
      <c r="N68">
        <f t="shared" si="9"/>
        <v>1</v>
      </c>
    </row>
    <row r="69" spans="1:14" x14ac:dyDescent="0.25">
      <c r="A69" s="118">
        <f>IF(Soupisky!H50&lt;&gt;"", Soupisky!H50, "")</f>
        <v>1890</v>
      </c>
      <c r="B69" s="118" t="str">
        <f>IF(Soupisky!I50&lt;&gt;"", Soupisky!I50, "")</f>
        <v>Wachtl Hynek</v>
      </c>
      <c r="C69" s="118" t="str">
        <f>IF(Soupisky!J50&lt;&gt;"", Soupisky!J50, "")</f>
        <v>M</v>
      </c>
      <c r="D69" s="119" t="str">
        <f>IF(AND(A69&lt;&gt;"", Soupisky!E50 &lt;&gt; ""), Soupisky!E50, "")</f>
        <v>MO ČRS NOVÉ STRAŠECÍ - MAVER</v>
      </c>
      <c r="E69" s="56" t="str">
        <f>IF(ISNA(MATCH($B69,'1k - Výsledková listina'!$D:$D,0)),"",INDEX('1k - Výsledková listina'!$G:$H,MATCH($B69,'1k - Výsledková listina'!$D:$D,0),1))</f>
        <v/>
      </c>
      <c r="F69" s="57" t="str">
        <f>IF(ISNA(MATCH($B69,'1k - Výsledková listina'!$D:$D,0)),"",INDEX('1k - Výsledková listina'!$G:$H,MATCH($B69,'1k - Výsledková listina'!$D:$D,0),2))</f>
        <v/>
      </c>
      <c r="G69" s="56" t="str">
        <f>IF(ISNA(MATCH($B69,'1k - Výsledková listina'!$M:$M,0)),"",INDEX('1k - Výsledková listina'!$P:$Q,MATCH($B69,'1k - Výsledková listina'!$M:$M,0),1))</f>
        <v/>
      </c>
      <c r="H69" s="56" t="str">
        <f>IF(ISNA(MATCH($B69,'1k - Výsledková listina'!$M:$M,0)),"",INDEX('1k - Výsledková listina'!$P:$Q,MATCH($B69,'1k - Výsledková listina'!$M:$M,0),2))</f>
        <v/>
      </c>
      <c r="I69" s="56">
        <f t="shared" si="5"/>
        <v>0</v>
      </c>
      <c r="J69" s="171" t="str">
        <f t="shared" si="6"/>
        <v/>
      </c>
      <c r="K69" s="20" t="str">
        <f t="shared" si="7"/>
        <v/>
      </c>
      <c r="L69" s="58" t="str">
        <f t="shared" si="8"/>
        <v/>
      </c>
      <c r="N69">
        <f t="shared" si="9"/>
        <v>1</v>
      </c>
    </row>
    <row r="70" spans="1:14" x14ac:dyDescent="0.25">
      <c r="A70" s="118">
        <f>IF(Soupisky!H51&lt;&gt;"", Soupisky!H51, "")</f>
        <v>3780</v>
      </c>
      <c r="B70" s="118" t="str">
        <f>IF(Soupisky!I51&lt;&gt;"", Soupisky!I51, "")</f>
        <v>RICHTER DAMON</v>
      </c>
      <c r="C70" s="118" t="str">
        <f>IF(Soupisky!J51&lt;&gt;"", Soupisky!J51, "")</f>
        <v>U20</v>
      </c>
      <c r="D70" s="119" t="str">
        <f>IF(AND(A70&lt;&gt;"", Soupisky!E51 &lt;&gt; ""), Soupisky!E51, "")</f>
        <v>MO ČRS NOVÉ STRAŠECÍ - MAVER</v>
      </c>
      <c r="E70" s="56" t="str">
        <f>IF(ISNA(MATCH($B70,'1k - Výsledková listina'!$D:$D,0)),"",INDEX('1k - Výsledková listina'!$G:$H,MATCH($B70,'1k - Výsledková listina'!$D:$D,0),1))</f>
        <v/>
      </c>
      <c r="F70" s="57" t="str">
        <f>IF(ISNA(MATCH($B70,'1k - Výsledková listina'!$D:$D,0)),"",INDEX('1k - Výsledková listina'!$G:$H,MATCH($B70,'1k - Výsledková listina'!$D:$D,0),2))</f>
        <v/>
      </c>
      <c r="G70" s="56" t="str">
        <f>IF(ISNA(MATCH($B70,'1k - Výsledková listina'!$M:$M,0)),"",INDEX('1k - Výsledková listina'!$P:$Q,MATCH($B70,'1k - Výsledková listina'!$M:$M,0),1))</f>
        <v/>
      </c>
      <c r="H70" s="56" t="str">
        <f>IF(ISNA(MATCH($B70,'1k - Výsledková listina'!$M:$M,0)),"",INDEX('1k - Výsledková listina'!$P:$Q,MATCH($B70,'1k - Výsledková listina'!$M:$M,0),2))</f>
        <v/>
      </c>
      <c r="I70" s="56">
        <f t="shared" ref="I70:I101" si="10">IF(B70="","",COUNT(F70,H70))</f>
        <v>0</v>
      </c>
      <c r="J70" s="171" t="str">
        <f t="shared" ref="J70:J101" si="11">IF(OR($I70=0, $I70=""),"",SUM(E70,G70))</f>
        <v/>
      </c>
      <c r="K70" s="20" t="str">
        <f t="shared" ref="K70:K101" si="12">IF(OR($I70=0, $I70=""),"",SUM(F70,H70))</f>
        <v/>
      </c>
      <c r="L70" s="58" t="str">
        <f t="shared" ref="L70:L101" si="13">IF(OR($I70=0, $I70=""), "",IF(ISTEXT(L69),1,L69+1))</f>
        <v/>
      </c>
      <c r="N70">
        <f t="shared" ref="N70:N101" si="14">IF(AND(A70&lt;&gt;"",A70&lt;&gt;0), 1, 0)</f>
        <v>1</v>
      </c>
    </row>
    <row r="71" spans="1:14" x14ac:dyDescent="0.25">
      <c r="A71" s="118">
        <f>IF(Soupisky!H52&lt;&gt;"", Soupisky!H52, "")</f>
        <v>3771</v>
      </c>
      <c r="B71" s="118" t="str">
        <f>IF(Soupisky!I52&lt;&gt;"", Soupisky!I52, "")</f>
        <v>Martínek Ondřej</v>
      </c>
      <c r="C71" s="118" t="str">
        <f>IF(Soupisky!J52&lt;&gt;"", Soupisky!J52, "")</f>
        <v>U20</v>
      </c>
      <c r="D71" s="119" t="str">
        <f>IF(AND(A71&lt;&gt;"", Soupisky!E52 &lt;&gt; ""), Soupisky!E52, "")</f>
        <v>MO ČRS NOVÉ STRAŠECÍ - MAVER</v>
      </c>
      <c r="E71" s="56" t="str">
        <f>IF(ISNA(MATCH($B71,'1k - Výsledková listina'!$D:$D,0)),"",INDEX('1k - Výsledková listina'!$G:$H,MATCH($B71,'1k - Výsledková listina'!$D:$D,0),1))</f>
        <v/>
      </c>
      <c r="F71" s="57" t="str">
        <f>IF(ISNA(MATCH($B71,'1k - Výsledková listina'!$D:$D,0)),"",INDEX('1k - Výsledková listina'!$G:$H,MATCH($B71,'1k - Výsledková listina'!$D:$D,0),2))</f>
        <v/>
      </c>
      <c r="G71" s="56" t="str">
        <f>IF(ISNA(MATCH($B71,'1k - Výsledková listina'!$M:$M,0)),"",INDEX('1k - Výsledková listina'!$P:$Q,MATCH($B71,'1k - Výsledková listina'!$M:$M,0),1))</f>
        <v/>
      </c>
      <c r="H71" s="56" t="str">
        <f>IF(ISNA(MATCH($B71,'1k - Výsledková listina'!$M:$M,0)),"",INDEX('1k - Výsledková listina'!$P:$Q,MATCH($B71,'1k - Výsledková listina'!$M:$M,0),2))</f>
        <v/>
      </c>
      <c r="I71" s="56">
        <f t="shared" si="10"/>
        <v>0</v>
      </c>
      <c r="J71" s="171" t="str">
        <f t="shared" si="11"/>
        <v/>
      </c>
      <c r="K71" s="20" t="str">
        <f t="shared" si="12"/>
        <v/>
      </c>
      <c r="L71" s="58" t="str">
        <f t="shared" si="13"/>
        <v/>
      </c>
      <c r="N71">
        <f t="shared" si="14"/>
        <v>1</v>
      </c>
    </row>
    <row r="72" spans="1:14" x14ac:dyDescent="0.25">
      <c r="A72" s="118">
        <f>IF(Soupisky!H59&lt;&gt;"", Soupisky!H59, "")</f>
        <v>2828</v>
      </c>
      <c r="B72" s="118" t="str">
        <f>IF(Soupisky!I59&lt;&gt;"", Soupisky!I59, "")</f>
        <v>Kuba Jiří</v>
      </c>
      <c r="C72" s="118" t="str">
        <f>IF(Soupisky!J59&lt;&gt;"", Soupisky!J59, "")</f>
        <v>M</v>
      </c>
      <c r="D72" s="119" t="str">
        <f>IF(AND(A72&lt;&gt;"", Soupisky!E59 &lt;&gt; ""), Soupisky!E59, "")</f>
        <v>MO Kolín RIVE</v>
      </c>
      <c r="E72" s="56" t="str">
        <f>IF(ISNA(MATCH($B72,'1k - Výsledková listina'!$D:$D,0)),"",INDEX('1k - Výsledková listina'!$G:$H,MATCH($B72,'1k - Výsledková listina'!$D:$D,0),1))</f>
        <v/>
      </c>
      <c r="F72" s="57" t="str">
        <f>IF(ISNA(MATCH($B72,'1k - Výsledková listina'!$D:$D,0)),"",INDEX('1k - Výsledková listina'!$G:$H,MATCH($B72,'1k - Výsledková listina'!$D:$D,0),2))</f>
        <v/>
      </c>
      <c r="G72" s="56" t="str">
        <f>IF(ISNA(MATCH($B72,'1k - Výsledková listina'!$M:$M,0)),"",INDEX('1k - Výsledková listina'!$P:$Q,MATCH($B72,'1k - Výsledková listina'!$M:$M,0),1))</f>
        <v/>
      </c>
      <c r="H72" s="56" t="str">
        <f>IF(ISNA(MATCH($B72,'1k - Výsledková listina'!$M:$M,0)),"",INDEX('1k - Výsledková listina'!$P:$Q,MATCH($B72,'1k - Výsledková listina'!$M:$M,0),2))</f>
        <v/>
      </c>
      <c r="I72" s="56">
        <f t="shared" si="10"/>
        <v>0</v>
      </c>
      <c r="J72" s="20" t="str">
        <f t="shared" si="11"/>
        <v/>
      </c>
      <c r="K72" s="20" t="str">
        <f t="shared" si="12"/>
        <v/>
      </c>
      <c r="L72" s="58" t="str">
        <f t="shared" si="13"/>
        <v/>
      </c>
      <c r="N72">
        <f t="shared" si="14"/>
        <v>1</v>
      </c>
    </row>
    <row r="73" spans="1:14" x14ac:dyDescent="0.25">
      <c r="A73" s="118">
        <f>IF(Soupisky!H60&lt;&gt;"", Soupisky!H60, "")</f>
        <v>2830</v>
      </c>
      <c r="B73" s="118" t="str">
        <f>IF(Soupisky!I60&lt;&gt;"", Soupisky!I60, "")</f>
        <v>Kořínek Lukáš</v>
      </c>
      <c r="C73" s="118" t="str">
        <f>IF(Soupisky!J60&lt;&gt;"", Soupisky!J60, "")</f>
        <v>M</v>
      </c>
      <c r="D73" s="119" t="str">
        <f>IF(AND(A73&lt;&gt;"", Soupisky!E60 &lt;&gt; ""), Soupisky!E60, "")</f>
        <v>MO Kolín RIVE</v>
      </c>
      <c r="E73" s="56" t="str">
        <f>IF(ISNA(MATCH($B73,'1k - Výsledková listina'!$D:$D,0)),"",INDEX('1k - Výsledková listina'!$G:$H,MATCH($B73,'1k - Výsledková listina'!$D:$D,0),1))</f>
        <v/>
      </c>
      <c r="F73" s="57" t="str">
        <f>IF(ISNA(MATCH($B73,'1k - Výsledková listina'!$D:$D,0)),"",INDEX('1k - Výsledková listina'!$G:$H,MATCH($B73,'1k - Výsledková listina'!$D:$D,0),2))</f>
        <v/>
      </c>
      <c r="G73" s="56" t="str">
        <f>IF(ISNA(MATCH($B73,'1k - Výsledková listina'!$M:$M,0)),"",INDEX('1k - Výsledková listina'!$P:$Q,MATCH($B73,'1k - Výsledková listina'!$M:$M,0),1))</f>
        <v/>
      </c>
      <c r="H73" s="56" t="str">
        <f>IF(ISNA(MATCH($B73,'1k - Výsledková listina'!$M:$M,0)),"",INDEX('1k - Výsledková listina'!$P:$Q,MATCH($B73,'1k - Výsledková listina'!$M:$M,0),2))</f>
        <v/>
      </c>
      <c r="I73" s="56">
        <f t="shared" si="10"/>
        <v>0</v>
      </c>
      <c r="J73" s="20" t="str">
        <f t="shared" si="11"/>
        <v/>
      </c>
      <c r="K73" s="20" t="str">
        <f t="shared" si="12"/>
        <v/>
      </c>
      <c r="L73" s="58" t="str">
        <f t="shared" si="13"/>
        <v/>
      </c>
      <c r="N73">
        <f t="shared" si="14"/>
        <v>1</v>
      </c>
    </row>
    <row r="74" spans="1:14" x14ac:dyDescent="0.25">
      <c r="A74" s="118">
        <f>IF(Soupisky!H61&lt;&gt;"", Soupisky!H61, "")</f>
        <v>2373</v>
      </c>
      <c r="B74" s="118" t="str">
        <f>IF(Soupisky!I61&lt;&gt;"", Soupisky!I61, "")</f>
        <v>Havlíček Petr</v>
      </c>
      <c r="C74" s="118" t="str">
        <f>IF(Soupisky!J61&lt;&gt;"", Soupisky!J61, "")</f>
        <v>M</v>
      </c>
      <c r="D74" s="119" t="str">
        <f>IF(AND(A74&lt;&gt;"", Soupisky!E61 &lt;&gt; ""), Soupisky!E61, "")</f>
        <v>MO Kolín RIVE</v>
      </c>
      <c r="E74" s="56" t="str">
        <f>IF(ISNA(MATCH($B74,'1k - Výsledková listina'!$D:$D,0)),"",INDEX('1k - Výsledková listina'!$G:$H,MATCH($B74,'1k - Výsledková listina'!$D:$D,0),1))</f>
        <v/>
      </c>
      <c r="F74" s="57" t="str">
        <f>IF(ISNA(MATCH($B74,'1k - Výsledková listina'!$D:$D,0)),"",INDEX('1k - Výsledková listina'!$G:$H,MATCH($B74,'1k - Výsledková listina'!$D:$D,0),2))</f>
        <v/>
      </c>
      <c r="G74" s="56" t="str">
        <f>IF(ISNA(MATCH($B74,'1k - Výsledková listina'!$M:$M,0)),"",INDEX('1k - Výsledková listina'!$P:$Q,MATCH($B74,'1k - Výsledková listina'!$M:$M,0),1))</f>
        <v/>
      </c>
      <c r="H74" s="56" t="str">
        <f>IF(ISNA(MATCH($B74,'1k - Výsledková listina'!$M:$M,0)),"",INDEX('1k - Výsledková listina'!$P:$Q,MATCH($B74,'1k - Výsledková listina'!$M:$M,0),2))</f>
        <v/>
      </c>
      <c r="I74" s="56">
        <f t="shared" si="10"/>
        <v>0</v>
      </c>
      <c r="J74" s="20" t="str">
        <f t="shared" si="11"/>
        <v/>
      </c>
      <c r="K74" s="20" t="str">
        <f t="shared" si="12"/>
        <v/>
      </c>
      <c r="L74" s="58" t="str">
        <f t="shared" si="13"/>
        <v/>
      </c>
      <c r="N74">
        <f t="shared" si="14"/>
        <v>1</v>
      </c>
    </row>
    <row r="75" spans="1:14" x14ac:dyDescent="0.25">
      <c r="A75" s="118">
        <f>IF(Soupisky!H62&lt;&gt;"", Soupisky!H62, "")</f>
        <v>2588</v>
      </c>
      <c r="B75" s="118" t="str">
        <f>IF(Soupisky!I62&lt;&gt;"", Soupisky!I62, "")</f>
        <v>Ludvík Jiří</v>
      </c>
      <c r="C75" s="118" t="str">
        <f>IF(Soupisky!J62&lt;&gt;"", Soupisky!J62, "")</f>
        <v>M</v>
      </c>
      <c r="D75" s="119" t="str">
        <f>IF(AND(A75&lt;&gt;"", Soupisky!E62 &lt;&gt; ""), Soupisky!E62, "")</f>
        <v>MO Kolín RIVE</v>
      </c>
      <c r="E75" s="56" t="str">
        <f>IF(ISNA(MATCH($B75,'1k - Výsledková listina'!$D:$D,0)),"",INDEX('1k - Výsledková listina'!$G:$H,MATCH($B75,'1k - Výsledková listina'!$D:$D,0),1))</f>
        <v/>
      </c>
      <c r="F75" s="57" t="str">
        <f>IF(ISNA(MATCH($B75,'1k - Výsledková listina'!$D:$D,0)),"",INDEX('1k - Výsledková listina'!$G:$H,MATCH($B75,'1k - Výsledková listina'!$D:$D,0),2))</f>
        <v/>
      </c>
      <c r="G75" s="56" t="str">
        <f>IF(ISNA(MATCH($B75,'1k - Výsledková listina'!$M:$M,0)),"",INDEX('1k - Výsledková listina'!$P:$Q,MATCH($B75,'1k - Výsledková listina'!$M:$M,0),1))</f>
        <v/>
      </c>
      <c r="H75" s="56" t="str">
        <f>IF(ISNA(MATCH($B75,'1k - Výsledková listina'!$M:$M,0)),"",INDEX('1k - Výsledková listina'!$P:$Q,MATCH($B75,'1k - Výsledková listina'!$M:$M,0),2))</f>
        <v/>
      </c>
      <c r="I75" s="56">
        <f t="shared" si="10"/>
        <v>0</v>
      </c>
      <c r="J75" s="20" t="str">
        <f t="shared" si="11"/>
        <v/>
      </c>
      <c r="K75" s="20" t="str">
        <f t="shared" si="12"/>
        <v/>
      </c>
      <c r="L75" s="58" t="str">
        <f t="shared" si="13"/>
        <v/>
      </c>
      <c r="N75">
        <f t="shared" si="14"/>
        <v>1</v>
      </c>
    </row>
    <row r="76" spans="1:14" x14ac:dyDescent="0.25">
      <c r="A76" s="118">
        <f>IF(Soupisky!H70&lt;&gt;"", Soupisky!H70, "")</f>
        <v>124</v>
      </c>
      <c r="B76" s="118" t="str">
        <f>IF(Soupisky!I70&lt;&gt;"", Soupisky!I70, "")</f>
        <v>Ing. Freylich Václav PhD.</v>
      </c>
      <c r="C76" s="118" t="str">
        <f>IF(Soupisky!J70&lt;&gt;"", Soupisky!J70, "")</f>
        <v>M</v>
      </c>
      <c r="D76" s="119" t="str">
        <f>IF(AND(A76&lt;&gt;"", Soupisky!E70 &lt;&gt; ""), Soupisky!E70, "")</f>
        <v>ČRS MIVARDI CZ Mohelnice</v>
      </c>
      <c r="E76" s="56" t="str">
        <f>IF(ISNA(MATCH($B76,'1k - Výsledková listina'!$D:$D,0)),"",INDEX('1k - Výsledková listina'!$G:$H,MATCH($B76,'1k - Výsledková listina'!$D:$D,0),1))</f>
        <v/>
      </c>
      <c r="F76" s="57" t="str">
        <f>IF(ISNA(MATCH($B76,'1k - Výsledková listina'!$D:$D,0)),"",INDEX('1k - Výsledková listina'!$G:$H,MATCH($B76,'1k - Výsledková listina'!$D:$D,0),2))</f>
        <v/>
      </c>
      <c r="G76" s="56" t="str">
        <f>IF(ISNA(MATCH($B76,'1k - Výsledková listina'!$M:$M,0)),"",INDEX('1k - Výsledková listina'!$P:$Q,MATCH($B76,'1k - Výsledková listina'!$M:$M,0),1))</f>
        <v/>
      </c>
      <c r="H76" s="56" t="str">
        <f>IF(ISNA(MATCH($B76,'1k - Výsledková listina'!$M:$M,0)),"",INDEX('1k - Výsledková listina'!$P:$Q,MATCH($B76,'1k - Výsledková listina'!$M:$M,0),2))</f>
        <v/>
      </c>
      <c r="I76" s="56">
        <f t="shared" si="10"/>
        <v>0</v>
      </c>
      <c r="J76" s="20" t="str">
        <f t="shared" si="11"/>
        <v/>
      </c>
      <c r="K76" s="20" t="str">
        <f t="shared" si="12"/>
        <v/>
      </c>
      <c r="L76" s="58" t="str">
        <f t="shared" si="13"/>
        <v/>
      </c>
      <c r="N76">
        <f t="shared" si="14"/>
        <v>1</v>
      </c>
    </row>
    <row r="77" spans="1:14" x14ac:dyDescent="0.25">
      <c r="A77" s="118">
        <f>IF(Soupisky!H71&lt;&gt;"", Soupisky!H71, "")</f>
        <v>568</v>
      </c>
      <c r="B77" s="118" t="str">
        <f>IF(Soupisky!I71&lt;&gt;"", Soupisky!I71, "")</f>
        <v>Ing. Skalický Karel ml.</v>
      </c>
      <c r="C77" s="118" t="str">
        <f>IF(Soupisky!J71&lt;&gt;"", Soupisky!J71, "")</f>
        <v>M</v>
      </c>
      <c r="D77" s="119" t="str">
        <f>IF(AND(A77&lt;&gt;"", Soupisky!E71 &lt;&gt; ""), Soupisky!E71, "")</f>
        <v>ČRS MIVARDI CZ Mohelnice</v>
      </c>
      <c r="E77" s="56" t="str">
        <f>IF(ISNA(MATCH($B77,'1k - Výsledková listina'!$D:$D,0)),"",INDEX('1k - Výsledková listina'!$G:$H,MATCH($B77,'1k - Výsledková listina'!$D:$D,0),1))</f>
        <v/>
      </c>
      <c r="F77" s="57" t="str">
        <f>IF(ISNA(MATCH($B77,'1k - Výsledková listina'!$D:$D,0)),"",INDEX('1k - Výsledková listina'!$G:$H,MATCH($B77,'1k - Výsledková listina'!$D:$D,0),2))</f>
        <v/>
      </c>
      <c r="G77" s="56" t="str">
        <f>IF(ISNA(MATCH($B77,'1k - Výsledková listina'!$M:$M,0)),"",INDEX('1k - Výsledková listina'!$P:$Q,MATCH($B77,'1k - Výsledková listina'!$M:$M,0),1))</f>
        <v/>
      </c>
      <c r="H77" s="56" t="str">
        <f>IF(ISNA(MATCH($B77,'1k - Výsledková listina'!$M:$M,0)),"",INDEX('1k - Výsledková listina'!$P:$Q,MATCH($B77,'1k - Výsledková listina'!$M:$M,0),2))</f>
        <v/>
      </c>
      <c r="I77" s="56">
        <f t="shared" si="10"/>
        <v>0</v>
      </c>
      <c r="J77" s="20" t="str">
        <f t="shared" si="11"/>
        <v/>
      </c>
      <c r="K77" s="20" t="str">
        <f t="shared" si="12"/>
        <v/>
      </c>
      <c r="L77" s="58" t="str">
        <f t="shared" si="13"/>
        <v/>
      </c>
      <c r="N77">
        <f t="shared" si="14"/>
        <v>1</v>
      </c>
    </row>
    <row r="78" spans="1:14" x14ac:dyDescent="0.25">
      <c r="A78" s="118">
        <f>IF(Soupisky!H74&lt;&gt;"", Soupisky!H74, "")</f>
        <v>129</v>
      </c>
      <c r="B78" s="118" t="str">
        <f>IF(Soupisky!I74&lt;&gt;"", Soupisky!I74, "")</f>
        <v>Bc. Grešová Jana</v>
      </c>
      <c r="C78" s="118" t="str">
        <f>IF(Soupisky!J74&lt;&gt;"", Soupisky!J74, "")</f>
        <v>M</v>
      </c>
      <c r="D78" s="119" t="str">
        <f>IF(AND(A78&lt;&gt;"", Soupisky!E74 &lt;&gt; ""), Soupisky!E74, "")</f>
        <v>ČRS MIVARDI CZ Mohelnice</v>
      </c>
      <c r="E78" s="56" t="str">
        <f>IF(ISNA(MATCH($B78,'1k - Výsledková listina'!$D:$D,0)),"",INDEX('1k - Výsledková listina'!$G:$H,MATCH($B78,'1k - Výsledková listina'!$D:$D,0),1))</f>
        <v/>
      </c>
      <c r="F78" s="57" t="str">
        <f>IF(ISNA(MATCH($B78,'1k - Výsledková listina'!$D:$D,0)),"",INDEX('1k - Výsledková listina'!$G:$H,MATCH($B78,'1k - Výsledková listina'!$D:$D,0),2))</f>
        <v/>
      </c>
      <c r="G78" s="56" t="str">
        <f>IF(ISNA(MATCH($B78,'1k - Výsledková listina'!$M:$M,0)),"",INDEX('1k - Výsledková listina'!$P:$Q,MATCH($B78,'1k - Výsledková listina'!$M:$M,0),1))</f>
        <v/>
      </c>
      <c r="H78" s="56" t="str">
        <f>IF(ISNA(MATCH($B78,'1k - Výsledková listina'!$M:$M,0)),"",INDEX('1k - Výsledková listina'!$P:$Q,MATCH($B78,'1k - Výsledková listina'!$M:$M,0),2))</f>
        <v/>
      </c>
      <c r="I78" s="56">
        <f t="shared" si="10"/>
        <v>0</v>
      </c>
      <c r="J78" s="20" t="str">
        <f t="shared" si="11"/>
        <v/>
      </c>
      <c r="K78" s="20" t="str">
        <f t="shared" si="12"/>
        <v/>
      </c>
      <c r="L78" s="58" t="str">
        <f t="shared" si="13"/>
        <v/>
      </c>
      <c r="N78">
        <f t="shared" si="14"/>
        <v>1</v>
      </c>
    </row>
    <row r="79" spans="1:14" x14ac:dyDescent="0.25">
      <c r="A79" s="118">
        <f>IF(Soupisky!H75&lt;&gt;"", Soupisky!H75, "")</f>
        <v>2412</v>
      </c>
      <c r="B79" s="118" t="str">
        <f>IF(Soupisky!I75&lt;&gt;"", Soupisky!I75, "")</f>
        <v>Michalovič Tomáš</v>
      </c>
      <c r="C79" s="118" t="str">
        <f>IF(Soupisky!J75&lt;&gt;"", Soupisky!J75, "")</f>
        <v>M</v>
      </c>
      <c r="D79" s="119" t="str">
        <f>IF(AND(A79&lt;&gt;"", Soupisky!E75 &lt;&gt; ""), Soupisky!E75, "")</f>
        <v>ČRS MIVARDI CZ Mohelnice</v>
      </c>
      <c r="E79" s="56" t="str">
        <f>IF(ISNA(MATCH($B79,'1k - Výsledková listina'!$D:$D,0)),"",INDEX('1k - Výsledková listina'!$G:$H,MATCH($B79,'1k - Výsledková listina'!$D:$D,0),1))</f>
        <v/>
      </c>
      <c r="F79" s="57" t="str">
        <f>IF(ISNA(MATCH($B79,'1k - Výsledková listina'!$D:$D,0)),"",INDEX('1k - Výsledková listina'!$G:$H,MATCH($B79,'1k - Výsledková listina'!$D:$D,0),2))</f>
        <v/>
      </c>
      <c r="G79" s="56" t="str">
        <f>IF(ISNA(MATCH($B79,'1k - Výsledková listina'!$M:$M,0)),"",INDEX('1k - Výsledková listina'!$P:$Q,MATCH($B79,'1k - Výsledková listina'!$M:$M,0),1))</f>
        <v/>
      </c>
      <c r="H79" s="56" t="str">
        <f>IF(ISNA(MATCH($B79,'1k - Výsledková listina'!$M:$M,0)),"",INDEX('1k - Výsledková listina'!$P:$Q,MATCH($B79,'1k - Výsledková listina'!$M:$M,0),2))</f>
        <v/>
      </c>
      <c r="I79" s="56">
        <f t="shared" si="10"/>
        <v>0</v>
      </c>
      <c r="J79" s="20" t="str">
        <f t="shared" si="11"/>
        <v/>
      </c>
      <c r="K79" s="20" t="str">
        <f t="shared" si="12"/>
        <v/>
      </c>
      <c r="L79" s="58" t="str">
        <f t="shared" si="13"/>
        <v/>
      </c>
      <c r="N79">
        <f t="shared" si="14"/>
        <v>1</v>
      </c>
    </row>
    <row r="80" spans="1:14" x14ac:dyDescent="0.25">
      <c r="A80" s="118">
        <f>IF(Soupisky!H76&lt;&gt;"", Soupisky!H76, "")</f>
        <v>250</v>
      </c>
      <c r="B80" s="118" t="str">
        <f>IF(Soupisky!I76&lt;&gt;"", Soupisky!I76, "")</f>
        <v>Chromý Radomír</v>
      </c>
      <c r="C80" s="118" t="str">
        <f>IF(Soupisky!J76&lt;&gt;"", Soupisky!J76, "")</f>
        <v>M</v>
      </c>
      <c r="D80" s="119" t="str">
        <f>IF(AND(A80&lt;&gt;"", Soupisky!E76 &lt;&gt; ""), Soupisky!E76, "")</f>
        <v>ČRS MIVARDI CZ Mohelnice</v>
      </c>
      <c r="E80" s="56" t="str">
        <f>IF(ISNA(MATCH($B80,'1k - Výsledková listina'!$D:$D,0)),"",INDEX('1k - Výsledková listina'!$G:$H,MATCH($B80,'1k - Výsledková listina'!$D:$D,0),1))</f>
        <v/>
      </c>
      <c r="F80" s="57" t="str">
        <f>IF(ISNA(MATCH($B80,'1k - Výsledková listina'!$D:$D,0)),"",INDEX('1k - Výsledková listina'!$G:$H,MATCH($B80,'1k - Výsledková listina'!$D:$D,0),2))</f>
        <v/>
      </c>
      <c r="G80" s="56" t="str">
        <f>IF(ISNA(MATCH($B80,'1k - Výsledková listina'!$M:$M,0)),"",INDEX('1k - Výsledková listina'!$P:$Q,MATCH($B80,'1k - Výsledková listina'!$M:$M,0),1))</f>
        <v/>
      </c>
      <c r="H80" s="56" t="str">
        <f>IF(ISNA(MATCH($B80,'1k - Výsledková listina'!$M:$M,0)),"",INDEX('1k - Výsledková listina'!$P:$Q,MATCH($B80,'1k - Výsledková listina'!$M:$M,0),2))</f>
        <v/>
      </c>
      <c r="I80" s="56">
        <f t="shared" si="10"/>
        <v>0</v>
      </c>
      <c r="J80" s="20" t="str">
        <f t="shared" si="11"/>
        <v/>
      </c>
      <c r="K80" s="20" t="str">
        <f t="shared" si="12"/>
        <v/>
      </c>
      <c r="L80" s="58" t="str">
        <f t="shared" si="13"/>
        <v/>
      </c>
      <c r="N80">
        <f t="shared" si="14"/>
        <v>1</v>
      </c>
    </row>
    <row r="81" spans="1:14" x14ac:dyDescent="0.25">
      <c r="A81" s="118">
        <f>IF(Soupisky!H77&lt;&gt;"", Soupisky!H77, "")</f>
        <v>71</v>
      </c>
      <c r="B81" s="118" t="str">
        <f>IF(Soupisky!I77&lt;&gt;"", Soupisky!I77, "")</f>
        <v>Mihál Pavol</v>
      </c>
      <c r="C81" s="118" t="str">
        <f>IF(Soupisky!J77&lt;&gt;"", Soupisky!J77, "")</f>
        <v>M</v>
      </c>
      <c r="D81" s="119" t="str">
        <f>IF(AND(A81&lt;&gt;"", Soupisky!E77 &lt;&gt; ""), Soupisky!E77, "")</f>
        <v>ČRS MIVARDI CZ Mohelnice</v>
      </c>
      <c r="E81" s="56" t="str">
        <f>IF(ISNA(MATCH($B81,'1k - Výsledková listina'!$D:$D,0)),"",INDEX('1k - Výsledková listina'!$G:$H,MATCH($B81,'1k - Výsledková listina'!$D:$D,0),1))</f>
        <v/>
      </c>
      <c r="F81" s="57" t="str">
        <f>IF(ISNA(MATCH($B81,'1k - Výsledková listina'!$D:$D,0)),"",INDEX('1k - Výsledková listina'!$G:$H,MATCH($B81,'1k - Výsledková listina'!$D:$D,0),2))</f>
        <v/>
      </c>
      <c r="G81" s="56" t="str">
        <f>IF(ISNA(MATCH($B81,'1k - Výsledková listina'!$M:$M,0)),"",INDEX('1k - Výsledková listina'!$P:$Q,MATCH($B81,'1k - Výsledková listina'!$M:$M,0),1))</f>
        <v/>
      </c>
      <c r="H81" s="56" t="str">
        <f>IF(ISNA(MATCH($B81,'1k - Výsledková listina'!$M:$M,0)),"",INDEX('1k - Výsledková listina'!$P:$Q,MATCH($B81,'1k - Výsledková listina'!$M:$M,0),2))</f>
        <v/>
      </c>
      <c r="I81" s="56">
        <f t="shared" si="10"/>
        <v>0</v>
      </c>
      <c r="J81" s="20" t="str">
        <f t="shared" si="11"/>
        <v/>
      </c>
      <c r="K81" s="20" t="str">
        <f t="shared" si="12"/>
        <v/>
      </c>
      <c r="L81" s="58" t="str">
        <f t="shared" si="13"/>
        <v/>
      </c>
      <c r="N81">
        <f t="shared" si="14"/>
        <v>1</v>
      </c>
    </row>
    <row r="82" spans="1:14" x14ac:dyDescent="0.25">
      <c r="A82" s="118">
        <f>IF(Soupisky!H85&lt;&gt;"", Soupisky!H85, "")</f>
        <v>788</v>
      </c>
      <c r="B82" s="118" t="str">
        <f>IF(Soupisky!I85&lt;&gt;"", Soupisky!I85, "")</f>
        <v>Slezák Pavel</v>
      </c>
      <c r="C82" s="118" t="str">
        <f>IF(Soupisky!J85&lt;&gt;"", Soupisky!J85, "")</f>
        <v>M</v>
      </c>
      <c r="D82" s="119" t="str">
        <f>IF(AND(A82&lt;&gt;"", Soupisky!E85 &lt;&gt; ""), Soupisky!E85, "")</f>
        <v>RSK LIPANI MIVARDI Třebechovice pod Orebem</v>
      </c>
      <c r="E82" s="56" t="str">
        <f>IF(ISNA(MATCH($B82,'1k - Výsledková listina'!$D:$D,0)),"",INDEX('1k - Výsledková listina'!$G:$H,MATCH($B82,'1k - Výsledková listina'!$D:$D,0),1))</f>
        <v/>
      </c>
      <c r="F82" s="57" t="str">
        <f>IF(ISNA(MATCH($B82,'1k - Výsledková listina'!$D:$D,0)),"",INDEX('1k - Výsledková listina'!$G:$H,MATCH($B82,'1k - Výsledková listina'!$D:$D,0),2))</f>
        <v/>
      </c>
      <c r="G82" s="56" t="str">
        <f>IF(ISNA(MATCH($B82,'1k - Výsledková listina'!$M:$M,0)),"",INDEX('1k - Výsledková listina'!$P:$Q,MATCH($B82,'1k - Výsledková listina'!$M:$M,0),1))</f>
        <v/>
      </c>
      <c r="H82" s="56" t="str">
        <f>IF(ISNA(MATCH($B82,'1k - Výsledková listina'!$M:$M,0)),"",INDEX('1k - Výsledková listina'!$P:$Q,MATCH($B82,'1k - Výsledková listina'!$M:$M,0),2))</f>
        <v/>
      </c>
      <c r="I82" s="56">
        <f t="shared" si="10"/>
        <v>0</v>
      </c>
      <c r="J82" s="20" t="str">
        <f t="shared" si="11"/>
        <v/>
      </c>
      <c r="K82" s="20" t="str">
        <f t="shared" si="12"/>
        <v/>
      </c>
      <c r="L82" s="58" t="str">
        <f t="shared" si="13"/>
        <v/>
      </c>
      <c r="N82">
        <f t="shared" si="14"/>
        <v>1</v>
      </c>
    </row>
    <row r="83" spans="1:14" x14ac:dyDescent="0.25">
      <c r="A83" s="118">
        <f>IF(Soupisky!H86&lt;&gt;"", Soupisky!H86, "")</f>
        <v>1620</v>
      </c>
      <c r="B83" s="118" t="str">
        <f>IF(Soupisky!I86&lt;&gt;"", Soupisky!I86, "")</f>
        <v>Kubík Marcel</v>
      </c>
      <c r="C83" s="118" t="str">
        <f>IF(Soupisky!J86&lt;&gt;"", Soupisky!J86, "")</f>
        <v>M</v>
      </c>
      <c r="D83" s="119" t="str">
        <f>IF(AND(A83&lt;&gt;"", Soupisky!E86 &lt;&gt; ""), Soupisky!E86, "")</f>
        <v>RSK LIPANI MIVARDI Třebechovice pod Orebem</v>
      </c>
      <c r="E83" s="56" t="str">
        <f>IF(ISNA(MATCH($B83,'1k - Výsledková listina'!$D:$D,0)),"",INDEX('1k - Výsledková listina'!$G:$H,MATCH($B83,'1k - Výsledková listina'!$D:$D,0),1))</f>
        <v/>
      </c>
      <c r="F83" s="57" t="str">
        <f>IF(ISNA(MATCH($B83,'1k - Výsledková listina'!$D:$D,0)),"",INDEX('1k - Výsledková listina'!$G:$H,MATCH($B83,'1k - Výsledková listina'!$D:$D,0),2))</f>
        <v/>
      </c>
      <c r="G83" s="56" t="str">
        <f>IF(ISNA(MATCH($B83,'1k - Výsledková listina'!$M:$M,0)),"",INDEX('1k - Výsledková listina'!$P:$Q,MATCH($B83,'1k - Výsledková listina'!$M:$M,0),1))</f>
        <v/>
      </c>
      <c r="H83" s="56" t="str">
        <f>IF(ISNA(MATCH($B83,'1k - Výsledková listina'!$M:$M,0)),"",INDEX('1k - Výsledková listina'!$P:$Q,MATCH($B83,'1k - Výsledková listina'!$M:$M,0),2))</f>
        <v/>
      </c>
      <c r="I83" s="56">
        <f t="shared" si="10"/>
        <v>0</v>
      </c>
      <c r="J83" s="20" t="str">
        <f t="shared" si="11"/>
        <v/>
      </c>
      <c r="K83" s="20" t="str">
        <f t="shared" si="12"/>
        <v/>
      </c>
      <c r="L83" s="58" t="str">
        <f t="shared" si="13"/>
        <v/>
      </c>
      <c r="N83">
        <f t="shared" si="14"/>
        <v>1</v>
      </c>
    </row>
    <row r="84" spans="1:14" x14ac:dyDescent="0.25">
      <c r="A84" s="118">
        <f>IF(Soupisky!H87&lt;&gt;"", Soupisky!H87, "")</f>
        <v>1619</v>
      </c>
      <c r="B84" s="118" t="str">
        <f>IF(Soupisky!I87&lt;&gt;"", Soupisky!I87, "")</f>
        <v>Chmelař Lubomír</v>
      </c>
      <c r="C84" s="118" t="str">
        <f>IF(Soupisky!J87&lt;&gt;"", Soupisky!J87, "")</f>
        <v>M</v>
      </c>
      <c r="D84" s="119" t="str">
        <f>IF(AND(A84&lt;&gt;"", Soupisky!E87 &lt;&gt; ""), Soupisky!E87, "")</f>
        <v>RSK LIPANI MIVARDI Třebechovice pod Orebem</v>
      </c>
      <c r="E84" s="56" t="str">
        <f>IF(ISNA(MATCH($B84,'1k - Výsledková listina'!$D:$D,0)),"",INDEX('1k - Výsledková listina'!$G:$H,MATCH($B84,'1k - Výsledková listina'!$D:$D,0),1))</f>
        <v/>
      </c>
      <c r="F84" s="57" t="str">
        <f>IF(ISNA(MATCH($B84,'1k - Výsledková listina'!$D:$D,0)),"",INDEX('1k - Výsledková listina'!$G:$H,MATCH($B84,'1k - Výsledková listina'!$D:$D,0),2))</f>
        <v/>
      </c>
      <c r="G84" s="56" t="str">
        <f>IF(ISNA(MATCH($B84,'1k - Výsledková listina'!$M:$M,0)),"",INDEX('1k - Výsledková listina'!$P:$Q,MATCH($B84,'1k - Výsledková listina'!$M:$M,0),1))</f>
        <v/>
      </c>
      <c r="H84" s="56" t="str">
        <f>IF(ISNA(MATCH($B84,'1k - Výsledková listina'!$M:$M,0)),"",INDEX('1k - Výsledková listina'!$P:$Q,MATCH($B84,'1k - Výsledková listina'!$M:$M,0),2))</f>
        <v/>
      </c>
      <c r="I84" s="56">
        <f t="shared" si="10"/>
        <v>0</v>
      </c>
      <c r="J84" s="20" t="str">
        <f t="shared" si="11"/>
        <v/>
      </c>
      <c r="K84" s="20" t="str">
        <f t="shared" si="12"/>
        <v/>
      </c>
      <c r="L84" s="58" t="str">
        <f t="shared" si="13"/>
        <v/>
      </c>
      <c r="N84">
        <f t="shared" si="14"/>
        <v>1</v>
      </c>
    </row>
    <row r="85" spans="1:14" x14ac:dyDescent="0.25">
      <c r="A85" s="118">
        <f>IF(Soupisky!H88&lt;&gt;"", Soupisky!H88, "")</f>
        <v>1804</v>
      </c>
      <c r="B85" s="118" t="str">
        <f>IF(Soupisky!I88&lt;&gt;"", Soupisky!I88, "")</f>
        <v>Veselý Jan</v>
      </c>
      <c r="C85" s="118" t="str">
        <f>IF(Soupisky!J88&lt;&gt;"", Soupisky!J88, "")</f>
        <v>M</v>
      </c>
      <c r="D85" s="119" t="str">
        <f>IF(AND(A85&lt;&gt;"", Soupisky!E88 &lt;&gt; ""), Soupisky!E88, "")</f>
        <v>RSK LIPANI MIVARDI Třebechovice pod Orebem</v>
      </c>
      <c r="E85" s="56" t="str">
        <f>IF(ISNA(MATCH($B85,'1k - Výsledková listina'!$D:$D,0)),"",INDEX('1k - Výsledková listina'!$G:$H,MATCH($B85,'1k - Výsledková listina'!$D:$D,0),1))</f>
        <v/>
      </c>
      <c r="F85" s="57" t="str">
        <f>IF(ISNA(MATCH($B85,'1k - Výsledková listina'!$D:$D,0)),"",INDEX('1k - Výsledková listina'!$G:$H,MATCH($B85,'1k - Výsledková listina'!$D:$D,0),2))</f>
        <v/>
      </c>
      <c r="G85" s="56" t="str">
        <f>IF(ISNA(MATCH($B85,'1k - Výsledková listina'!$M:$M,0)),"",INDEX('1k - Výsledková listina'!$P:$Q,MATCH($B85,'1k - Výsledková listina'!$M:$M,0),1))</f>
        <v/>
      </c>
      <c r="H85" s="56" t="str">
        <f>IF(ISNA(MATCH($B85,'1k - Výsledková listina'!$M:$M,0)),"",INDEX('1k - Výsledková listina'!$P:$Q,MATCH($B85,'1k - Výsledková listina'!$M:$M,0),2))</f>
        <v/>
      </c>
      <c r="I85" s="56">
        <f t="shared" si="10"/>
        <v>0</v>
      </c>
      <c r="J85" s="20" t="str">
        <f t="shared" si="11"/>
        <v/>
      </c>
      <c r="K85" s="20" t="str">
        <f t="shared" si="12"/>
        <v/>
      </c>
      <c r="L85" s="58" t="str">
        <f t="shared" si="13"/>
        <v/>
      </c>
      <c r="N85">
        <f t="shared" si="14"/>
        <v>1</v>
      </c>
    </row>
    <row r="86" spans="1:14" x14ac:dyDescent="0.25">
      <c r="A86" s="118">
        <f>IF(Soupisky!H98&lt;&gt;"", Soupisky!H98, "")</f>
        <v>22</v>
      </c>
      <c r="B86" s="118" t="str">
        <f>IF(Soupisky!I98&lt;&gt;"", Soupisky!I98, "")</f>
        <v>Ing. Kostka Josef</v>
      </c>
      <c r="C86" s="118" t="str">
        <f>IF(Soupisky!J98&lt;&gt;"", Soupisky!J98, "")</f>
        <v>M</v>
      </c>
      <c r="D86" s="119" t="str">
        <f>IF(AND(A86&lt;&gt;"", Soupisky!E98 &lt;&gt; ""), Soupisky!E98, "")</f>
        <v>MO ČRS Jindřichův Hradec „A“</v>
      </c>
      <c r="E86" s="56" t="str">
        <f>IF(ISNA(MATCH($B86,'1k - Výsledková listina'!$D:$D,0)),"",INDEX('1k - Výsledková listina'!$G:$H,MATCH($B86,'1k - Výsledková listina'!$D:$D,0),1))</f>
        <v/>
      </c>
      <c r="F86" s="57" t="str">
        <f>IF(ISNA(MATCH($B86,'1k - Výsledková listina'!$D:$D,0)),"",INDEX('1k - Výsledková listina'!$G:$H,MATCH($B86,'1k - Výsledková listina'!$D:$D,0),2))</f>
        <v/>
      </c>
      <c r="G86" s="56" t="str">
        <f>IF(ISNA(MATCH($B86,'1k - Výsledková listina'!$M:$M,0)),"",INDEX('1k - Výsledková listina'!$P:$Q,MATCH($B86,'1k - Výsledková listina'!$M:$M,0),1))</f>
        <v/>
      </c>
      <c r="H86" s="56" t="str">
        <f>IF(ISNA(MATCH($B86,'1k - Výsledková listina'!$M:$M,0)),"",INDEX('1k - Výsledková listina'!$P:$Q,MATCH($B86,'1k - Výsledková listina'!$M:$M,0),2))</f>
        <v/>
      </c>
      <c r="I86" s="56">
        <f t="shared" si="10"/>
        <v>0</v>
      </c>
      <c r="J86" s="20" t="str">
        <f t="shared" si="11"/>
        <v/>
      </c>
      <c r="K86" s="20" t="str">
        <f t="shared" si="12"/>
        <v/>
      </c>
      <c r="L86" s="58" t="str">
        <f t="shared" si="13"/>
        <v/>
      </c>
      <c r="N86">
        <f t="shared" si="14"/>
        <v>1</v>
      </c>
    </row>
    <row r="87" spans="1:14" x14ac:dyDescent="0.25">
      <c r="A87" s="118">
        <f>IF(Soupisky!H99&lt;&gt;"", Soupisky!H99, "")</f>
        <v>35</v>
      </c>
      <c r="B87" s="118" t="str">
        <f>IF(Soupisky!I99&lt;&gt;"", Soupisky!I99, "")</f>
        <v>Žák Miloslav st.</v>
      </c>
      <c r="C87" s="118" t="str">
        <f>IF(Soupisky!J99&lt;&gt;"", Soupisky!J99, "")</f>
        <v>M</v>
      </c>
      <c r="D87" s="119" t="str">
        <f>IF(AND(A87&lt;&gt;"", Soupisky!E99 &lt;&gt; ""), Soupisky!E99, "")</f>
        <v>MO ČRS Jindřichův Hradec „A“</v>
      </c>
      <c r="E87" s="56" t="str">
        <f>IF(ISNA(MATCH($B87,'1k - Výsledková listina'!$D:$D,0)),"",INDEX('1k - Výsledková listina'!$G:$H,MATCH($B87,'1k - Výsledková listina'!$D:$D,0),1))</f>
        <v/>
      </c>
      <c r="F87" s="57" t="str">
        <f>IF(ISNA(MATCH($B87,'1k - Výsledková listina'!$D:$D,0)),"",INDEX('1k - Výsledková listina'!$G:$H,MATCH($B87,'1k - Výsledková listina'!$D:$D,0),2))</f>
        <v/>
      </c>
      <c r="G87" s="56" t="str">
        <f>IF(ISNA(MATCH($B87,'1k - Výsledková listina'!$M:$M,0)),"",INDEX('1k - Výsledková listina'!$P:$Q,MATCH($B87,'1k - Výsledková listina'!$M:$M,0),1))</f>
        <v/>
      </c>
      <c r="H87" s="56" t="str">
        <f>IF(ISNA(MATCH($B87,'1k - Výsledková listina'!$M:$M,0)),"",INDEX('1k - Výsledková listina'!$P:$Q,MATCH($B87,'1k - Výsledková listina'!$M:$M,0),2))</f>
        <v/>
      </c>
      <c r="I87" s="56">
        <f t="shared" si="10"/>
        <v>0</v>
      </c>
      <c r="J87" s="20" t="str">
        <f t="shared" si="11"/>
        <v/>
      </c>
      <c r="K87" s="20" t="str">
        <f t="shared" si="12"/>
        <v/>
      </c>
      <c r="L87" s="58" t="str">
        <f t="shared" si="13"/>
        <v/>
      </c>
      <c r="N87">
        <f t="shared" si="14"/>
        <v>1</v>
      </c>
    </row>
    <row r="88" spans="1:14" x14ac:dyDescent="0.25">
      <c r="A88" s="118">
        <f>IF(Soupisky!H100&lt;&gt;"", Soupisky!H100, "")</f>
        <v>3954</v>
      </c>
      <c r="B88" s="118" t="str">
        <f>IF(Soupisky!I100&lt;&gt;"", Soupisky!I100, "")</f>
        <v>Kejst Martin</v>
      </c>
      <c r="C88" s="118" t="str">
        <f>IF(Soupisky!J100&lt;&gt;"", Soupisky!J100, "")</f>
        <v>M</v>
      </c>
      <c r="D88" s="119" t="str">
        <f>IF(AND(A88&lt;&gt;"", Soupisky!E100 &lt;&gt; ""), Soupisky!E100, "")</f>
        <v>MO ČRS Jindřichův Hradec „A“</v>
      </c>
      <c r="E88" s="56" t="str">
        <f>IF(ISNA(MATCH($B88,'1k - Výsledková listina'!$D:$D,0)),"",INDEX('1k - Výsledková listina'!$G:$H,MATCH($B88,'1k - Výsledková listina'!$D:$D,0),1))</f>
        <v/>
      </c>
      <c r="F88" s="57" t="str">
        <f>IF(ISNA(MATCH($B88,'1k - Výsledková listina'!$D:$D,0)),"",INDEX('1k - Výsledková listina'!$G:$H,MATCH($B88,'1k - Výsledková listina'!$D:$D,0),2))</f>
        <v/>
      </c>
      <c r="G88" s="56" t="str">
        <f>IF(ISNA(MATCH($B88,'1k - Výsledková listina'!$M:$M,0)),"",INDEX('1k - Výsledková listina'!$P:$Q,MATCH($B88,'1k - Výsledková listina'!$M:$M,0),1))</f>
        <v/>
      </c>
      <c r="H88" s="56" t="str">
        <f>IF(ISNA(MATCH($B88,'1k - Výsledková listina'!$M:$M,0)),"",INDEX('1k - Výsledková listina'!$P:$Q,MATCH($B88,'1k - Výsledková listina'!$M:$M,0),2))</f>
        <v/>
      </c>
      <c r="I88" s="56">
        <f t="shared" si="10"/>
        <v>0</v>
      </c>
      <c r="J88" s="20" t="str">
        <f t="shared" si="11"/>
        <v/>
      </c>
      <c r="K88" s="20" t="str">
        <f t="shared" si="12"/>
        <v/>
      </c>
      <c r="L88" s="58" t="str">
        <f t="shared" si="13"/>
        <v/>
      </c>
      <c r="N88">
        <f t="shared" si="14"/>
        <v>1</v>
      </c>
    </row>
    <row r="89" spans="1:14" x14ac:dyDescent="0.25">
      <c r="A89" s="118">
        <f>IF(Soupisky!H101&lt;&gt;"", Soupisky!H101, "")</f>
        <v>10</v>
      </c>
      <c r="B89" s="118" t="str">
        <f>IF(Soupisky!I101&lt;&gt;"", Soupisky!I101, "")</f>
        <v>Adamec Václav DiS</v>
      </c>
      <c r="C89" s="118" t="str">
        <f>IF(Soupisky!J101&lt;&gt;"", Soupisky!J101, "")</f>
        <v>M</v>
      </c>
      <c r="D89" s="119" t="str">
        <f>IF(AND(A89&lt;&gt;"", Soupisky!E101 &lt;&gt; ""), Soupisky!E101, "")</f>
        <v>MO ČRS Jindřichův Hradec „A“</v>
      </c>
      <c r="E89" s="56" t="str">
        <f>IF(ISNA(MATCH($B89,'1k - Výsledková listina'!$D:$D,0)),"",INDEX('1k - Výsledková listina'!$G:$H,MATCH($B89,'1k - Výsledková listina'!$D:$D,0),1))</f>
        <v/>
      </c>
      <c r="F89" s="57" t="str">
        <f>IF(ISNA(MATCH($B89,'1k - Výsledková listina'!$D:$D,0)),"",INDEX('1k - Výsledková listina'!$G:$H,MATCH($B89,'1k - Výsledková listina'!$D:$D,0),2))</f>
        <v/>
      </c>
      <c r="G89" s="56" t="str">
        <f>IF(ISNA(MATCH($B89,'1k - Výsledková listina'!$M:$M,0)),"",INDEX('1k - Výsledková listina'!$P:$Q,MATCH($B89,'1k - Výsledková listina'!$M:$M,0),1))</f>
        <v/>
      </c>
      <c r="H89" s="56" t="str">
        <f>IF(ISNA(MATCH($B89,'1k - Výsledková listina'!$M:$M,0)),"",INDEX('1k - Výsledková listina'!$P:$Q,MATCH($B89,'1k - Výsledková listina'!$M:$M,0),2))</f>
        <v/>
      </c>
      <c r="I89" s="56">
        <f t="shared" si="10"/>
        <v>0</v>
      </c>
      <c r="J89" s="20" t="str">
        <f t="shared" si="11"/>
        <v/>
      </c>
      <c r="K89" s="20" t="str">
        <f t="shared" si="12"/>
        <v/>
      </c>
      <c r="L89" s="58" t="str">
        <f t="shared" si="13"/>
        <v/>
      </c>
      <c r="N89">
        <f t="shared" si="14"/>
        <v>1</v>
      </c>
    </row>
    <row r="90" spans="1:14" x14ac:dyDescent="0.25">
      <c r="A90" s="118">
        <f>IF(Soupisky!H102&lt;&gt;"", Soupisky!H102, "")</f>
        <v>37</v>
      </c>
      <c r="B90" s="118" t="str">
        <f>IF(Soupisky!I102&lt;&gt;"", Soupisky!I102, "")</f>
        <v>Kovařík Jaroslav ml.</v>
      </c>
      <c r="C90" s="118" t="str">
        <f>IF(Soupisky!J102&lt;&gt;"", Soupisky!J102, "")</f>
        <v>M</v>
      </c>
      <c r="D90" s="119" t="str">
        <f>IF(AND(A90&lt;&gt;"", Soupisky!E102 &lt;&gt; ""), Soupisky!E102, "")</f>
        <v>MO ČRS Jindřichův Hradec „A“</v>
      </c>
      <c r="E90" s="56" t="str">
        <f>IF(ISNA(MATCH($B90,'1k - Výsledková listina'!$D:$D,0)),"",INDEX('1k - Výsledková listina'!$G:$H,MATCH($B90,'1k - Výsledková listina'!$D:$D,0),1))</f>
        <v/>
      </c>
      <c r="F90" s="57" t="str">
        <f>IF(ISNA(MATCH($B90,'1k - Výsledková listina'!$D:$D,0)),"",INDEX('1k - Výsledková listina'!$G:$H,MATCH($B90,'1k - Výsledková listina'!$D:$D,0),2))</f>
        <v/>
      </c>
      <c r="G90" s="56" t="str">
        <f>IF(ISNA(MATCH($B90,'1k - Výsledková listina'!$M:$M,0)),"",INDEX('1k - Výsledková listina'!$P:$Q,MATCH($B90,'1k - Výsledková listina'!$M:$M,0),1))</f>
        <v/>
      </c>
      <c r="H90" s="56" t="str">
        <f>IF(ISNA(MATCH($B90,'1k - Výsledková listina'!$M:$M,0)),"",INDEX('1k - Výsledková listina'!$P:$Q,MATCH($B90,'1k - Výsledková listina'!$M:$M,0),2))</f>
        <v/>
      </c>
      <c r="I90" s="56">
        <f t="shared" si="10"/>
        <v>0</v>
      </c>
      <c r="J90" s="20" t="str">
        <f t="shared" si="11"/>
        <v/>
      </c>
      <c r="K90" s="20" t="str">
        <f t="shared" si="12"/>
        <v/>
      </c>
      <c r="L90" s="58" t="str">
        <f t="shared" si="13"/>
        <v/>
      </c>
      <c r="N90">
        <f t="shared" si="14"/>
        <v>1</v>
      </c>
    </row>
    <row r="91" spans="1:14" x14ac:dyDescent="0.25">
      <c r="A91" s="118">
        <f>IF(Soupisky!H103&lt;&gt;"", Soupisky!H103, "")</f>
        <v>39</v>
      </c>
      <c r="B91" s="118" t="str">
        <f>IF(Soupisky!I103&lt;&gt;"", Soupisky!I103, "")</f>
        <v>Pekař Jaroslav</v>
      </c>
      <c r="C91" s="118" t="str">
        <f>IF(Soupisky!J103&lt;&gt;"", Soupisky!J103, "")</f>
        <v>M</v>
      </c>
      <c r="D91" s="119" t="str">
        <f>IF(AND(A91&lt;&gt;"", Soupisky!E103 &lt;&gt; ""), Soupisky!E103, "")</f>
        <v>MO ČRS Jindřichův Hradec „A“</v>
      </c>
      <c r="E91" s="56" t="str">
        <f>IF(ISNA(MATCH($B91,'1k - Výsledková listina'!$D:$D,0)),"",INDEX('1k - Výsledková listina'!$G:$H,MATCH($B91,'1k - Výsledková listina'!$D:$D,0),1))</f>
        <v/>
      </c>
      <c r="F91" s="57" t="str">
        <f>IF(ISNA(MATCH($B91,'1k - Výsledková listina'!$D:$D,0)),"",INDEX('1k - Výsledková listina'!$G:$H,MATCH($B91,'1k - Výsledková listina'!$D:$D,0),2))</f>
        <v/>
      </c>
      <c r="G91" s="56" t="str">
        <f>IF(ISNA(MATCH($B91,'1k - Výsledková listina'!$M:$M,0)),"",INDEX('1k - Výsledková listina'!$P:$Q,MATCH($B91,'1k - Výsledková listina'!$M:$M,0),1))</f>
        <v/>
      </c>
      <c r="H91" s="56" t="str">
        <f>IF(ISNA(MATCH($B91,'1k - Výsledková listina'!$M:$M,0)),"",INDEX('1k - Výsledková listina'!$P:$Q,MATCH($B91,'1k - Výsledková listina'!$M:$M,0),2))</f>
        <v/>
      </c>
      <c r="I91" s="56">
        <f t="shared" si="10"/>
        <v>0</v>
      </c>
      <c r="J91" s="20" t="str">
        <f t="shared" si="11"/>
        <v/>
      </c>
      <c r="K91" s="20" t="str">
        <f t="shared" si="12"/>
        <v/>
      </c>
      <c r="L91" s="58" t="str">
        <f t="shared" si="13"/>
        <v/>
      </c>
      <c r="N91">
        <f t="shared" si="14"/>
        <v>1</v>
      </c>
    </row>
    <row r="92" spans="1:14" x14ac:dyDescent="0.25">
      <c r="A92" s="118">
        <f>IF(Soupisky!H108&lt;&gt;"", Soupisky!H108, "")</f>
        <v>2187</v>
      </c>
      <c r="B92" s="118" t="str">
        <f>IF(Soupisky!I108&lt;&gt;"", Soupisky!I108, "")</f>
        <v>Ing. Lakoš Gustav</v>
      </c>
      <c r="C92" s="118" t="str">
        <f>IF(Soupisky!J108&lt;&gt;"", Soupisky!J108, "")</f>
        <v>M</v>
      </c>
      <c r="D92" s="119" t="str">
        <f>IF(AND(A92&lt;&gt;"", Soupisky!E108 &lt;&gt; ""), Soupisky!E108, "")</f>
        <v>MRS Uherské Hradiště PRESTON</v>
      </c>
      <c r="E92" s="56" t="str">
        <f>IF(ISNA(MATCH($B92,'1k - Výsledková listina'!$D:$D,0)),"",INDEX('1k - Výsledková listina'!$G:$H,MATCH($B92,'1k - Výsledková listina'!$D:$D,0),1))</f>
        <v/>
      </c>
      <c r="F92" s="57" t="str">
        <f>IF(ISNA(MATCH($B92,'1k - Výsledková listina'!$D:$D,0)),"",INDEX('1k - Výsledková listina'!$G:$H,MATCH($B92,'1k - Výsledková listina'!$D:$D,0),2))</f>
        <v/>
      </c>
      <c r="G92" s="56" t="str">
        <f>IF(ISNA(MATCH($B92,'1k - Výsledková listina'!$M:$M,0)),"",INDEX('1k - Výsledková listina'!$P:$Q,MATCH($B92,'1k - Výsledková listina'!$M:$M,0),1))</f>
        <v/>
      </c>
      <c r="H92" s="56" t="str">
        <f>IF(ISNA(MATCH($B92,'1k - Výsledková listina'!$M:$M,0)),"",INDEX('1k - Výsledková listina'!$P:$Q,MATCH($B92,'1k - Výsledková listina'!$M:$M,0),2))</f>
        <v/>
      </c>
      <c r="I92" s="56">
        <f t="shared" si="10"/>
        <v>0</v>
      </c>
      <c r="J92" s="20" t="str">
        <f t="shared" si="11"/>
        <v/>
      </c>
      <c r="K92" s="20" t="str">
        <f t="shared" si="12"/>
        <v/>
      </c>
      <c r="L92" s="58" t="str">
        <f t="shared" si="13"/>
        <v/>
      </c>
      <c r="N92">
        <f t="shared" si="14"/>
        <v>1</v>
      </c>
    </row>
    <row r="93" spans="1:14" x14ac:dyDescent="0.25">
      <c r="A93" s="118">
        <f>IF(Soupisky!H112&lt;&gt;"", Soupisky!H112, "")</f>
        <v>3043</v>
      </c>
      <c r="B93" s="118" t="str">
        <f>IF(Soupisky!I112&lt;&gt;"", Soupisky!I112, "")</f>
        <v>Kopřiva Petr</v>
      </c>
      <c r="C93" s="118" t="str">
        <f>IF(Soupisky!J112&lt;&gt;"", Soupisky!J112, "")</f>
        <v>M</v>
      </c>
      <c r="D93" s="119" t="str">
        <f>IF(AND(A93&lt;&gt;"", Soupisky!E112 &lt;&gt; ""), Soupisky!E112, "")</f>
        <v>MRS Uherské Hradiště PRESTON</v>
      </c>
      <c r="E93" s="56" t="str">
        <f>IF(ISNA(MATCH($B93,'1k - Výsledková listina'!$D:$D,0)),"",INDEX('1k - Výsledková listina'!$G:$H,MATCH($B93,'1k - Výsledková listina'!$D:$D,0),1))</f>
        <v/>
      </c>
      <c r="F93" s="57" t="str">
        <f>IF(ISNA(MATCH($B93,'1k - Výsledková listina'!$D:$D,0)),"",INDEX('1k - Výsledková listina'!$G:$H,MATCH($B93,'1k - Výsledková listina'!$D:$D,0),2))</f>
        <v/>
      </c>
      <c r="G93" s="56" t="str">
        <f>IF(ISNA(MATCH($B93,'1k - Výsledková listina'!$M:$M,0)),"",INDEX('1k - Výsledková listina'!$P:$Q,MATCH($B93,'1k - Výsledková listina'!$M:$M,0),1))</f>
        <v/>
      </c>
      <c r="H93" s="56" t="str">
        <f>IF(ISNA(MATCH($B93,'1k - Výsledková listina'!$M:$M,0)),"",INDEX('1k - Výsledková listina'!$P:$Q,MATCH($B93,'1k - Výsledková listina'!$M:$M,0),2))</f>
        <v/>
      </c>
      <c r="I93" s="56">
        <f t="shared" si="10"/>
        <v>0</v>
      </c>
      <c r="J93" s="20" t="str">
        <f t="shared" si="11"/>
        <v/>
      </c>
      <c r="K93" s="20" t="str">
        <f t="shared" si="12"/>
        <v/>
      </c>
      <c r="L93" s="58" t="str">
        <f t="shared" si="13"/>
        <v/>
      </c>
      <c r="N93">
        <f t="shared" si="14"/>
        <v>1</v>
      </c>
    </row>
    <row r="94" spans="1:14" x14ac:dyDescent="0.25">
      <c r="A94" s="118">
        <f>IF(Soupisky!H113&lt;&gt;"", Soupisky!H113, "")</f>
        <v>62</v>
      </c>
      <c r="B94" s="118" t="str">
        <f>IF(Soupisky!I113&lt;&gt;"", Soupisky!I113, "")</f>
        <v>Ing. Mahr Jiří</v>
      </c>
      <c r="C94" s="118" t="str">
        <f>IF(Soupisky!J113&lt;&gt;"", Soupisky!J113, "")</f>
        <v>M</v>
      </c>
      <c r="D94" s="119" t="str">
        <f>IF(AND(A94&lt;&gt;"", Soupisky!E113 &lt;&gt; ""), Soupisky!E113, "")</f>
        <v>MRS Uherské Hradiště PRESTON</v>
      </c>
      <c r="E94" s="56" t="str">
        <f>IF(ISNA(MATCH($B94,'1k - Výsledková listina'!$D:$D,0)),"",INDEX('1k - Výsledková listina'!$G:$H,MATCH($B94,'1k - Výsledková listina'!$D:$D,0),1))</f>
        <v/>
      </c>
      <c r="F94" s="57" t="str">
        <f>IF(ISNA(MATCH($B94,'1k - Výsledková listina'!$D:$D,0)),"",INDEX('1k - Výsledková listina'!$G:$H,MATCH($B94,'1k - Výsledková listina'!$D:$D,0),2))</f>
        <v/>
      </c>
      <c r="G94" s="56" t="str">
        <f>IF(ISNA(MATCH($B94,'1k - Výsledková listina'!$M:$M,0)),"",INDEX('1k - Výsledková listina'!$P:$Q,MATCH($B94,'1k - Výsledková listina'!$M:$M,0),1))</f>
        <v/>
      </c>
      <c r="H94" s="56" t="str">
        <f>IF(ISNA(MATCH($B94,'1k - Výsledková listina'!$M:$M,0)),"",INDEX('1k - Výsledková listina'!$P:$Q,MATCH($B94,'1k - Výsledková listina'!$M:$M,0),2))</f>
        <v/>
      </c>
      <c r="I94" s="56">
        <f t="shared" si="10"/>
        <v>0</v>
      </c>
      <c r="J94" s="20" t="str">
        <f t="shared" si="11"/>
        <v/>
      </c>
      <c r="K94" s="20" t="str">
        <f t="shared" si="12"/>
        <v/>
      </c>
      <c r="L94" s="58" t="str">
        <f t="shared" si="13"/>
        <v/>
      </c>
      <c r="N94">
        <f t="shared" si="14"/>
        <v>1</v>
      </c>
    </row>
    <row r="95" spans="1:14" x14ac:dyDescent="0.25">
      <c r="A95" s="118">
        <f>IF(Soupisky!H114&lt;&gt;"", Soupisky!H114, "")</f>
        <v>4164</v>
      </c>
      <c r="B95" s="118" t="str">
        <f>IF(Soupisky!I114&lt;&gt;"", Soupisky!I114, "")</f>
        <v>Kobliha Martin</v>
      </c>
      <c r="C95" s="118" t="str">
        <f>IF(Soupisky!J114&lt;&gt;"", Soupisky!J114, "")</f>
        <v>M</v>
      </c>
      <c r="D95" s="119" t="str">
        <f>IF(AND(A95&lt;&gt;"", Soupisky!E114 &lt;&gt; ""), Soupisky!E114, "")</f>
        <v>MRS Uherské Hradiště PRESTON</v>
      </c>
      <c r="E95" s="56" t="str">
        <f>IF(ISNA(MATCH($B95,'1k - Výsledková listina'!$D:$D,0)),"",INDEX('1k - Výsledková listina'!$G:$H,MATCH($B95,'1k - Výsledková listina'!$D:$D,0),1))</f>
        <v/>
      </c>
      <c r="F95" s="57" t="str">
        <f>IF(ISNA(MATCH($B95,'1k - Výsledková listina'!$D:$D,0)),"",INDEX('1k - Výsledková listina'!$G:$H,MATCH($B95,'1k - Výsledková listina'!$D:$D,0),2))</f>
        <v/>
      </c>
      <c r="G95" s="56" t="str">
        <f>IF(ISNA(MATCH($B95,'1k - Výsledková listina'!$M:$M,0)),"",INDEX('1k - Výsledková listina'!$P:$Q,MATCH($B95,'1k - Výsledková listina'!$M:$M,0),1))</f>
        <v/>
      </c>
      <c r="H95" s="56" t="str">
        <f>IF(ISNA(MATCH($B95,'1k - Výsledková listina'!$M:$M,0)),"",INDEX('1k - Výsledková listina'!$P:$Q,MATCH($B95,'1k - Výsledková listina'!$M:$M,0),2))</f>
        <v/>
      </c>
      <c r="I95" s="56">
        <f t="shared" si="10"/>
        <v>0</v>
      </c>
      <c r="J95" s="20" t="str">
        <f t="shared" si="11"/>
        <v/>
      </c>
      <c r="K95" s="20" t="str">
        <f t="shared" si="12"/>
        <v/>
      </c>
      <c r="L95" s="58" t="str">
        <f t="shared" si="13"/>
        <v/>
      </c>
      <c r="N95">
        <f t="shared" si="14"/>
        <v>1</v>
      </c>
    </row>
    <row r="96" spans="1:14" x14ac:dyDescent="0.25">
      <c r="A96" s="118">
        <f>IF(Soupisky!H115&lt;&gt;"", Soupisky!H115, "")</f>
        <v>3450</v>
      </c>
      <c r="B96" s="118" t="str">
        <f>IF(Soupisky!I115&lt;&gt;"", Soupisky!I115, "")</f>
        <v>Olšán Jakub</v>
      </c>
      <c r="C96" s="118" t="str">
        <f>IF(Soupisky!J115&lt;&gt;"", Soupisky!J115, "")</f>
        <v>U25</v>
      </c>
      <c r="D96" s="119" t="str">
        <f>IF(AND(A96&lt;&gt;"", Soupisky!E115 &lt;&gt; ""), Soupisky!E115, "")</f>
        <v>MRS Uherské Hradiště PRESTON</v>
      </c>
      <c r="E96" s="56" t="str">
        <f>IF(ISNA(MATCH($B96,'1k - Výsledková listina'!$D:$D,0)),"",INDEX('1k - Výsledková listina'!$G:$H,MATCH($B96,'1k - Výsledková listina'!$D:$D,0),1))</f>
        <v/>
      </c>
      <c r="F96" s="57" t="str">
        <f>IF(ISNA(MATCH($B96,'1k - Výsledková listina'!$D:$D,0)),"",INDEX('1k - Výsledková listina'!$G:$H,MATCH($B96,'1k - Výsledková listina'!$D:$D,0),2))</f>
        <v/>
      </c>
      <c r="G96" s="56" t="str">
        <f>IF(ISNA(MATCH($B96,'1k - Výsledková listina'!$M:$M,0)),"",INDEX('1k - Výsledková listina'!$P:$Q,MATCH($B96,'1k - Výsledková listina'!$M:$M,0),1))</f>
        <v/>
      </c>
      <c r="H96" s="56" t="str">
        <f>IF(ISNA(MATCH($B96,'1k - Výsledková listina'!$M:$M,0)),"",INDEX('1k - Výsledková listina'!$P:$Q,MATCH($B96,'1k - Výsledková listina'!$M:$M,0),2))</f>
        <v/>
      </c>
      <c r="I96" s="56">
        <f t="shared" si="10"/>
        <v>0</v>
      </c>
      <c r="J96" s="20" t="str">
        <f t="shared" si="11"/>
        <v/>
      </c>
      <c r="K96" s="20" t="str">
        <f t="shared" si="12"/>
        <v/>
      </c>
      <c r="L96" s="58" t="str">
        <f t="shared" si="13"/>
        <v/>
      </c>
      <c r="N96">
        <f t="shared" si="14"/>
        <v>1</v>
      </c>
    </row>
    <row r="97" spans="1:14" x14ac:dyDescent="0.25">
      <c r="A97" s="118">
        <f>IF(Soupisky!H116&lt;&gt;"", Soupisky!H116, "")</f>
        <v>6208</v>
      </c>
      <c r="B97" s="118" t="str">
        <f>IF(Soupisky!I116&lt;&gt;"", Soupisky!I116, "")</f>
        <v>Voda Radek</v>
      </c>
      <c r="C97" s="118" t="str">
        <f>IF(Soupisky!J116&lt;&gt;"", Soupisky!J116, "")</f>
        <v>U25</v>
      </c>
      <c r="D97" s="119" t="str">
        <f>IF(AND(A97&lt;&gt;"", Soupisky!E116 &lt;&gt; ""), Soupisky!E116, "")</f>
        <v>MRS Uherské Hradiště PRESTON</v>
      </c>
      <c r="E97" s="56" t="str">
        <f>IF(ISNA(MATCH($B97,'1k - Výsledková listina'!$D:$D,0)),"",INDEX('1k - Výsledková listina'!$G:$H,MATCH($B97,'1k - Výsledková listina'!$D:$D,0),1))</f>
        <v/>
      </c>
      <c r="F97" s="57" t="str">
        <f>IF(ISNA(MATCH($B97,'1k - Výsledková listina'!$D:$D,0)),"",INDEX('1k - Výsledková listina'!$G:$H,MATCH($B97,'1k - Výsledková listina'!$D:$D,0),2))</f>
        <v/>
      </c>
      <c r="G97" s="56" t="str">
        <f>IF(ISNA(MATCH($B97,'1k - Výsledková listina'!$M:$M,0)),"",INDEX('1k - Výsledková listina'!$P:$Q,MATCH($B97,'1k - Výsledková listina'!$M:$M,0),1))</f>
        <v/>
      </c>
      <c r="H97" s="56" t="str">
        <f>IF(ISNA(MATCH($B97,'1k - Výsledková listina'!$M:$M,0)),"",INDEX('1k - Výsledková listina'!$P:$Q,MATCH($B97,'1k - Výsledková listina'!$M:$M,0),2))</f>
        <v/>
      </c>
      <c r="I97" s="56">
        <f t="shared" si="10"/>
        <v>0</v>
      </c>
      <c r="J97" s="20" t="str">
        <f t="shared" si="11"/>
        <v/>
      </c>
      <c r="K97" s="20" t="str">
        <f t="shared" si="12"/>
        <v/>
      </c>
      <c r="L97" s="58" t="str">
        <f t="shared" si="13"/>
        <v/>
      </c>
      <c r="N97">
        <f t="shared" si="14"/>
        <v>1</v>
      </c>
    </row>
    <row r="98" spans="1:14" x14ac:dyDescent="0.25">
      <c r="A98" s="118">
        <f>IF(Soupisky!H117&lt;&gt;"", Soupisky!H117, "")</f>
        <v>6415</v>
      </c>
      <c r="B98" s="118" t="str">
        <f>IF(Soupisky!I117&lt;&gt;"", Soupisky!I117, "")</f>
        <v>Horňas Milan</v>
      </c>
      <c r="C98" s="118" t="str">
        <f>IF(Soupisky!J117&lt;&gt;"", Soupisky!J117, "")</f>
        <v>U25</v>
      </c>
      <c r="D98" s="119" t="str">
        <f>IF(AND(A98&lt;&gt;"", Soupisky!E117 &lt;&gt; ""), Soupisky!E117, "")</f>
        <v>MRS Uherské Hradiště PRESTON</v>
      </c>
      <c r="E98" s="56" t="str">
        <f>IF(ISNA(MATCH($B98,'1k - Výsledková listina'!$D:$D,0)),"",INDEX('1k - Výsledková listina'!$G:$H,MATCH($B98,'1k - Výsledková listina'!$D:$D,0),1))</f>
        <v/>
      </c>
      <c r="F98" s="57" t="str">
        <f>IF(ISNA(MATCH($B98,'1k - Výsledková listina'!$D:$D,0)),"",INDEX('1k - Výsledková listina'!$G:$H,MATCH($B98,'1k - Výsledková listina'!$D:$D,0),2))</f>
        <v/>
      </c>
      <c r="G98" s="56" t="str">
        <f>IF(ISNA(MATCH($B98,'1k - Výsledková listina'!$M:$M,0)),"",INDEX('1k - Výsledková listina'!$P:$Q,MATCH($B98,'1k - Výsledková listina'!$M:$M,0),1))</f>
        <v/>
      </c>
      <c r="H98" s="56" t="str">
        <f>IF(ISNA(MATCH($B98,'1k - Výsledková listina'!$M:$M,0)),"",INDEX('1k - Výsledková listina'!$P:$Q,MATCH($B98,'1k - Výsledková listina'!$M:$M,0),2))</f>
        <v/>
      </c>
      <c r="I98" s="56">
        <f t="shared" si="10"/>
        <v>0</v>
      </c>
      <c r="J98" s="20" t="str">
        <f t="shared" si="11"/>
        <v/>
      </c>
      <c r="K98" s="20" t="str">
        <f t="shared" si="12"/>
        <v/>
      </c>
      <c r="L98" s="58" t="str">
        <f t="shared" si="13"/>
        <v/>
      </c>
      <c r="N98">
        <f t="shared" si="14"/>
        <v>1</v>
      </c>
    </row>
    <row r="99" spans="1:14" x14ac:dyDescent="0.25">
      <c r="A99" s="118">
        <f>IF(Soupisky!H118&lt;&gt;"", Soupisky!H118, "")</f>
        <v>4071</v>
      </c>
      <c r="B99" s="118" t="str">
        <f>IF(Soupisky!I118&lt;&gt;"", Soupisky!I118, "")</f>
        <v>Ing Sobotka Petr</v>
      </c>
      <c r="C99" s="118" t="str">
        <f>IF(Soupisky!J118&lt;&gt;"", Soupisky!J118, "")</f>
        <v>M</v>
      </c>
      <c r="D99" s="119" t="str">
        <f>IF(AND(A99&lt;&gt;"", Soupisky!E118 &lt;&gt; ""), Soupisky!E118, "")</f>
        <v>MRS Uherské Hradiště PRESTON</v>
      </c>
      <c r="E99" s="56" t="str">
        <f>IF(ISNA(MATCH($B99,'1k - Výsledková listina'!$D:$D,0)),"",INDEX('1k - Výsledková listina'!$G:$H,MATCH($B99,'1k - Výsledková listina'!$D:$D,0),1))</f>
        <v/>
      </c>
      <c r="F99" s="57" t="str">
        <f>IF(ISNA(MATCH($B99,'1k - Výsledková listina'!$D:$D,0)),"",INDEX('1k - Výsledková listina'!$G:$H,MATCH($B99,'1k - Výsledková listina'!$D:$D,0),2))</f>
        <v/>
      </c>
      <c r="G99" s="56" t="str">
        <f>IF(ISNA(MATCH($B99,'1k - Výsledková listina'!$M:$M,0)),"",INDEX('1k - Výsledková listina'!$P:$Q,MATCH($B99,'1k - Výsledková listina'!$M:$M,0),1))</f>
        <v/>
      </c>
      <c r="H99" s="56" t="str">
        <f>IF(ISNA(MATCH($B99,'1k - Výsledková listina'!$M:$M,0)),"",INDEX('1k - Výsledková listina'!$P:$Q,MATCH($B99,'1k - Výsledková listina'!$M:$M,0),2))</f>
        <v/>
      </c>
      <c r="I99" s="56">
        <f t="shared" si="10"/>
        <v>0</v>
      </c>
      <c r="J99" s="20" t="str">
        <f t="shared" si="11"/>
        <v/>
      </c>
      <c r="K99" s="20" t="str">
        <f t="shared" si="12"/>
        <v/>
      </c>
      <c r="L99" s="58" t="str">
        <f t="shared" si="13"/>
        <v/>
      </c>
      <c r="N99">
        <f t="shared" si="14"/>
        <v>1</v>
      </c>
    </row>
    <row r="100" spans="1:14" x14ac:dyDescent="0.25">
      <c r="A100" s="118">
        <f>IF(Soupisky!H122&lt;&gt;"", Soupisky!H122, "")</f>
        <v>2651</v>
      </c>
      <c r="B100" s="118" t="str">
        <f>IF(Soupisky!I122&lt;&gt;"", Soupisky!I122, "")</f>
        <v>Ing. Jura Martin</v>
      </c>
      <c r="C100" s="118" t="str">
        <f>IF(Soupisky!J122&lt;&gt;"", Soupisky!J122, "")</f>
        <v>M</v>
      </c>
      <c r="D100" s="119" t="str">
        <f>IF(AND(A100&lt;&gt;"", Soupisky!E122 &lt;&gt; ""), Soupisky!E122, "")</f>
        <v>MO ČRS Jindřichův Hradec AWAS DRENNAN</v>
      </c>
      <c r="E100" s="56" t="str">
        <f>IF(ISNA(MATCH($B100,'1k - Výsledková listina'!$D:$D,0)),"",INDEX('1k - Výsledková listina'!$G:$H,MATCH($B100,'1k - Výsledková listina'!$D:$D,0),1))</f>
        <v/>
      </c>
      <c r="F100" s="57" t="str">
        <f>IF(ISNA(MATCH($B100,'1k - Výsledková listina'!$D:$D,0)),"",INDEX('1k - Výsledková listina'!$G:$H,MATCH($B100,'1k - Výsledková listina'!$D:$D,0),2))</f>
        <v/>
      </c>
      <c r="G100" s="56" t="str">
        <f>IF(ISNA(MATCH($B100,'1k - Výsledková listina'!$M:$M,0)),"",INDEX('1k - Výsledková listina'!$P:$Q,MATCH($B100,'1k - Výsledková listina'!$M:$M,0),1))</f>
        <v/>
      </c>
      <c r="H100" s="56" t="str">
        <f>IF(ISNA(MATCH($B100,'1k - Výsledková listina'!$M:$M,0)),"",INDEX('1k - Výsledková listina'!$P:$Q,MATCH($B100,'1k - Výsledková listina'!$M:$M,0),2))</f>
        <v/>
      </c>
      <c r="I100" s="56">
        <f t="shared" si="10"/>
        <v>0</v>
      </c>
      <c r="J100" s="20" t="str">
        <f t="shared" si="11"/>
        <v/>
      </c>
      <c r="K100" s="20" t="str">
        <f t="shared" si="12"/>
        <v/>
      </c>
      <c r="L100" s="58" t="str">
        <f t="shared" si="13"/>
        <v/>
      </c>
      <c r="N100">
        <f t="shared" si="14"/>
        <v>1</v>
      </c>
    </row>
    <row r="101" spans="1:14" x14ac:dyDescent="0.25">
      <c r="A101" s="118">
        <f>IF(Soupisky!H125&lt;&gt;"", Soupisky!H125, "")</f>
        <v>2</v>
      </c>
      <c r="B101" s="118" t="str">
        <f>IF(Soupisky!I125&lt;&gt;"", Soupisky!I125, "")</f>
        <v>Ing. Heidenreich Jan</v>
      </c>
      <c r="C101" s="118" t="str">
        <f>IF(Soupisky!J125&lt;&gt;"", Soupisky!J125, "")</f>
        <v>M</v>
      </c>
      <c r="D101" s="119" t="str">
        <f>IF(AND(A101&lt;&gt;"", Soupisky!E125 &lt;&gt; ""), Soupisky!E125, "")</f>
        <v>MO ČRS Jindřichův Hradec AWAS DRENNAN</v>
      </c>
      <c r="E101" s="56" t="str">
        <f>IF(ISNA(MATCH($B101,'1k - Výsledková listina'!$D:$D,0)),"",INDEX('1k - Výsledková listina'!$G:$H,MATCH($B101,'1k - Výsledková listina'!$D:$D,0),1))</f>
        <v/>
      </c>
      <c r="F101" s="57" t="str">
        <f>IF(ISNA(MATCH($B101,'1k - Výsledková listina'!$D:$D,0)),"",INDEX('1k - Výsledková listina'!$G:$H,MATCH($B101,'1k - Výsledková listina'!$D:$D,0),2))</f>
        <v/>
      </c>
      <c r="G101" s="56" t="str">
        <f>IF(ISNA(MATCH($B101,'1k - Výsledková listina'!$M:$M,0)),"",INDEX('1k - Výsledková listina'!$P:$Q,MATCH($B101,'1k - Výsledková listina'!$M:$M,0),1))</f>
        <v/>
      </c>
      <c r="H101" s="56" t="str">
        <f>IF(ISNA(MATCH($B101,'1k - Výsledková listina'!$M:$M,0)),"",INDEX('1k - Výsledková listina'!$P:$Q,MATCH($B101,'1k - Výsledková listina'!$M:$M,0),2))</f>
        <v/>
      </c>
      <c r="I101" s="56">
        <f t="shared" si="10"/>
        <v>0</v>
      </c>
      <c r="J101" s="20" t="str">
        <f t="shared" si="11"/>
        <v/>
      </c>
      <c r="K101" s="20" t="str">
        <f t="shared" si="12"/>
        <v/>
      </c>
      <c r="L101" s="58" t="str">
        <f t="shared" si="13"/>
        <v/>
      </c>
      <c r="N101">
        <f t="shared" si="14"/>
        <v>1</v>
      </c>
    </row>
    <row r="102" spans="1:14" x14ac:dyDescent="0.25">
      <c r="A102" s="118">
        <f>IF(Soupisky!H133&lt;&gt;"", Soupisky!H133, "")</f>
        <v>196</v>
      </c>
      <c r="B102" s="118" t="str">
        <f>IF(Soupisky!I133&lt;&gt;"", Soupisky!I133, "")</f>
        <v>Veltruský Zdeněk ml.</v>
      </c>
      <c r="C102" s="118" t="str">
        <f>IF(Soupisky!J133&lt;&gt;"", Soupisky!J133, "")</f>
        <v>M</v>
      </c>
      <c r="D102" s="119" t="str">
        <f>IF(AND(A102&lt;&gt;"", Soupisky!E133 &lt;&gt; ""), Soupisky!E133, "")</f>
        <v>MO ČRS Mělník - Colmic</v>
      </c>
      <c r="E102" s="56" t="str">
        <f>IF(ISNA(MATCH($B102,'1k - Výsledková listina'!$D:$D,0)),"",INDEX('1k - Výsledková listina'!$G:$H,MATCH($B102,'1k - Výsledková listina'!$D:$D,0),1))</f>
        <v/>
      </c>
      <c r="F102" s="57" t="str">
        <f>IF(ISNA(MATCH($B102,'1k - Výsledková listina'!$D:$D,0)),"",INDEX('1k - Výsledková listina'!$G:$H,MATCH($B102,'1k - Výsledková listina'!$D:$D,0),2))</f>
        <v/>
      </c>
      <c r="G102" s="56" t="str">
        <f>IF(ISNA(MATCH($B102,'1k - Výsledková listina'!$M:$M,0)),"",INDEX('1k - Výsledková listina'!$P:$Q,MATCH($B102,'1k - Výsledková listina'!$M:$M,0),1))</f>
        <v/>
      </c>
      <c r="H102" s="56" t="str">
        <f>IF(ISNA(MATCH($B102,'1k - Výsledková listina'!$M:$M,0)),"",INDEX('1k - Výsledková listina'!$P:$Q,MATCH($B102,'1k - Výsledková listina'!$M:$M,0),2))</f>
        <v/>
      </c>
      <c r="I102" s="56">
        <f t="shared" ref="I102:I133" si="15">IF(B102="","",COUNT(F102,H102))</f>
        <v>0</v>
      </c>
      <c r="J102" s="20" t="str">
        <f t="shared" ref="J102:J133" si="16">IF(OR($I102=0, $I102=""),"",SUM(E102,G102))</f>
        <v/>
      </c>
      <c r="K102" s="20" t="str">
        <f t="shared" ref="K102:K133" si="17">IF(OR($I102=0, $I102=""),"",SUM(F102,H102))</f>
        <v/>
      </c>
      <c r="L102" s="58" t="str">
        <f t="shared" ref="L102:L133" si="18">IF(OR($I102=0, $I102=""), "",IF(ISTEXT(L101),1,L101+1))</f>
        <v/>
      </c>
      <c r="N102">
        <f t="shared" ref="N102:N133" si="19">IF(AND(A102&lt;&gt;"",A102&lt;&gt;0), 1, 0)</f>
        <v>1</v>
      </c>
    </row>
    <row r="103" spans="1:14" x14ac:dyDescent="0.25">
      <c r="A103" s="118">
        <f>IF(Soupisky!H136&lt;&gt;"", Soupisky!H136, "")</f>
        <v>851</v>
      </c>
      <c r="B103" s="118" t="str">
        <f>IF(Soupisky!I136&lt;&gt;"", Soupisky!I136, "")</f>
        <v>Zahrádka Radek</v>
      </c>
      <c r="C103" s="118" t="str">
        <f>IF(Soupisky!J136&lt;&gt;"", Soupisky!J136, "")</f>
        <v>M</v>
      </c>
      <c r="D103" s="119" t="str">
        <f>IF(AND(A103&lt;&gt;"", Soupisky!E136 &lt;&gt; ""), Soupisky!E136, "")</f>
        <v>MO ČRS Mělník - Colmic</v>
      </c>
      <c r="E103" s="56" t="str">
        <f>IF(ISNA(MATCH($B103,'1k - Výsledková listina'!$D:$D,0)),"",INDEX('1k - Výsledková listina'!$G:$H,MATCH($B103,'1k - Výsledková listina'!$D:$D,0),1))</f>
        <v/>
      </c>
      <c r="F103" s="57" t="str">
        <f>IF(ISNA(MATCH($B103,'1k - Výsledková listina'!$D:$D,0)),"",INDEX('1k - Výsledková listina'!$G:$H,MATCH($B103,'1k - Výsledková listina'!$D:$D,0),2))</f>
        <v/>
      </c>
      <c r="G103" s="56" t="str">
        <f>IF(ISNA(MATCH($B103,'1k - Výsledková listina'!$M:$M,0)),"",INDEX('1k - Výsledková listina'!$P:$Q,MATCH($B103,'1k - Výsledková listina'!$M:$M,0),1))</f>
        <v/>
      </c>
      <c r="H103" s="56" t="str">
        <f>IF(ISNA(MATCH($B103,'1k - Výsledková listina'!$M:$M,0)),"",INDEX('1k - Výsledková listina'!$P:$Q,MATCH($B103,'1k - Výsledková listina'!$M:$M,0),2))</f>
        <v/>
      </c>
      <c r="I103" s="56">
        <f t="shared" si="15"/>
        <v>0</v>
      </c>
      <c r="J103" s="20" t="str">
        <f t="shared" si="16"/>
        <v/>
      </c>
      <c r="K103" s="20" t="str">
        <f t="shared" si="17"/>
        <v/>
      </c>
      <c r="L103" s="58" t="str">
        <f t="shared" si="18"/>
        <v/>
      </c>
      <c r="N103">
        <f t="shared" si="19"/>
        <v>1</v>
      </c>
    </row>
    <row r="104" spans="1:14" x14ac:dyDescent="0.25">
      <c r="A104" s="118">
        <f>IF(Soupisky!H137&lt;&gt;"", Soupisky!H137, "")</f>
        <v>198</v>
      </c>
      <c r="B104" s="118" t="str">
        <f>IF(Soupisky!I137&lt;&gt;"", Soupisky!I137, "")</f>
        <v>Ing. Pecina Martin</v>
      </c>
      <c r="C104" s="118" t="str">
        <f>IF(Soupisky!J137&lt;&gt;"", Soupisky!J137, "")</f>
        <v>M</v>
      </c>
      <c r="D104" s="119" t="str">
        <f>IF(AND(A104&lt;&gt;"", Soupisky!E137 &lt;&gt; ""), Soupisky!E137, "")</f>
        <v>MO ČRS Mělník - Colmic</v>
      </c>
      <c r="E104" s="56" t="str">
        <f>IF(ISNA(MATCH($B104,'1k - Výsledková listina'!$D:$D,0)),"",INDEX('1k - Výsledková listina'!$G:$H,MATCH($B104,'1k - Výsledková listina'!$D:$D,0),1))</f>
        <v/>
      </c>
      <c r="F104" s="57" t="str">
        <f>IF(ISNA(MATCH($B104,'1k - Výsledková listina'!$D:$D,0)),"",INDEX('1k - Výsledková listina'!$G:$H,MATCH($B104,'1k - Výsledková listina'!$D:$D,0),2))</f>
        <v/>
      </c>
      <c r="G104" s="56" t="str">
        <f>IF(ISNA(MATCH($B104,'1k - Výsledková listina'!$M:$M,0)),"",INDEX('1k - Výsledková listina'!$P:$Q,MATCH($B104,'1k - Výsledková listina'!$M:$M,0),1))</f>
        <v/>
      </c>
      <c r="H104" s="56" t="str">
        <f>IF(ISNA(MATCH($B104,'1k - Výsledková listina'!$M:$M,0)),"",INDEX('1k - Výsledková listina'!$P:$Q,MATCH($B104,'1k - Výsledková listina'!$M:$M,0),2))</f>
        <v/>
      </c>
      <c r="I104" s="56">
        <f t="shared" si="15"/>
        <v>0</v>
      </c>
      <c r="J104" s="20" t="str">
        <f t="shared" si="16"/>
        <v/>
      </c>
      <c r="K104" s="20" t="str">
        <f t="shared" si="17"/>
        <v/>
      </c>
      <c r="L104" s="58" t="str">
        <f t="shared" si="18"/>
        <v/>
      </c>
      <c r="N104">
        <f t="shared" si="19"/>
        <v>1</v>
      </c>
    </row>
    <row r="105" spans="1:14" x14ac:dyDescent="0.25">
      <c r="A105" s="118">
        <f>IF(Soupisky!H138&lt;&gt;"", Soupisky!H138, "")</f>
        <v>4057</v>
      </c>
      <c r="B105" s="118" t="str">
        <f>IF(Soupisky!I138&lt;&gt;"", Soupisky!I138, "")</f>
        <v>Frolík Jaroslav</v>
      </c>
      <c r="C105" s="118" t="str">
        <f>IF(Soupisky!J138&lt;&gt;"", Soupisky!J138, "")</f>
        <v>M</v>
      </c>
      <c r="D105" s="119" t="str">
        <f>IF(AND(A105&lt;&gt;"", Soupisky!E138 &lt;&gt; ""), Soupisky!E138, "")</f>
        <v>MO ČRS Mělník - Colmic</v>
      </c>
      <c r="E105" s="56" t="str">
        <f>IF(ISNA(MATCH($B105,'1k - Výsledková listina'!$D:$D,0)),"",INDEX('1k - Výsledková listina'!$G:$H,MATCH($B105,'1k - Výsledková listina'!$D:$D,0),1))</f>
        <v/>
      </c>
      <c r="F105" s="57" t="str">
        <f>IF(ISNA(MATCH($B105,'1k - Výsledková listina'!$D:$D,0)),"",INDEX('1k - Výsledková listina'!$G:$H,MATCH($B105,'1k - Výsledková listina'!$D:$D,0),2))</f>
        <v/>
      </c>
      <c r="G105" s="56" t="str">
        <f>IF(ISNA(MATCH($B105,'1k - Výsledková listina'!$M:$M,0)),"",INDEX('1k - Výsledková listina'!$P:$Q,MATCH($B105,'1k - Výsledková listina'!$M:$M,0),1))</f>
        <v/>
      </c>
      <c r="H105" s="56" t="str">
        <f>IF(ISNA(MATCH($B105,'1k - Výsledková listina'!$M:$M,0)),"",INDEX('1k - Výsledková listina'!$P:$Q,MATCH($B105,'1k - Výsledková listina'!$M:$M,0),2))</f>
        <v/>
      </c>
      <c r="I105" s="56">
        <f t="shared" si="15"/>
        <v>0</v>
      </c>
      <c r="J105" s="20" t="str">
        <f t="shared" si="16"/>
        <v/>
      </c>
      <c r="K105" s="20" t="str">
        <f t="shared" si="17"/>
        <v/>
      </c>
      <c r="L105" s="58" t="str">
        <f t="shared" si="18"/>
        <v/>
      </c>
      <c r="N105">
        <f t="shared" si="19"/>
        <v>1</v>
      </c>
    </row>
    <row r="106" spans="1:14" x14ac:dyDescent="0.25">
      <c r="A106" s="118">
        <f>IF(Soupisky!H139&lt;&gt;"", Soupisky!H139, "")</f>
        <v>201</v>
      </c>
      <c r="B106" s="118" t="str">
        <f>IF(Soupisky!I139&lt;&gt;"", Soupisky!I139, "")</f>
        <v>Sitta Bohuslav</v>
      </c>
      <c r="C106" s="118" t="str">
        <f>IF(Soupisky!J139&lt;&gt;"", Soupisky!J139, "")</f>
        <v>M</v>
      </c>
      <c r="D106" s="119" t="str">
        <f>IF(AND(A106&lt;&gt;"", Soupisky!E139 &lt;&gt; ""), Soupisky!E139, "")</f>
        <v>MO ČRS Mělník - Colmic</v>
      </c>
      <c r="E106" s="56" t="str">
        <f>IF(ISNA(MATCH($B106,'1k - Výsledková listina'!$D:$D,0)),"",INDEX('1k - Výsledková listina'!$G:$H,MATCH($B106,'1k - Výsledková listina'!$D:$D,0),1))</f>
        <v/>
      </c>
      <c r="F106" s="57" t="str">
        <f>IF(ISNA(MATCH($B106,'1k - Výsledková listina'!$D:$D,0)),"",INDEX('1k - Výsledková listina'!$G:$H,MATCH($B106,'1k - Výsledková listina'!$D:$D,0),2))</f>
        <v/>
      </c>
      <c r="G106" s="56" t="str">
        <f>IF(ISNA(MATCH($B106,'1k - Výsledková listina'!$M:$M,0)),"",INDEX('1k - Výsledková listina'!$P:$Q,MATCH($B106,'1k - Výsledková listina'!$M:$M,0),1))</f>
        <v/>
      </c>
      <c r="H106" s="56" t="str">
        <f>IF(ISNA(MATCH($B106,'1k - Výsledková listina'!$M:$M,0)),"",INDEX('1k - Výsledková listina'!$P:$Q,MATCH($B106,'1k - Výsledková listina'!$M:$M,0),2))</f>
        <v/>
      </c>
      <c r="I106" s="56">
        <f t="shared" si="15"/>
        <v>0</v>
      </c>
      <c r="J106" s="20" t="str">
        <f t="shared" si="16"/>
        <v/>
      </c>
      <c r="K106" s="20" t="str">
        <f t="shared" si="17"/>
        <v/>
      </c>
      <c r="L106" s="58" t="str">
        <f t="shared" si="18"/>
        <v/>
      </c>
      <c r="N106">
        <f t="shared" si="19"/>
        <v>1</v>
      </c>
    </row>
    <row r="107" spans="1:14" x14ac:dyDescent="0.25">
      <c r="A107" s="118">
        <f>IF(Soupisky!H150&lt;&gt;"", Soupisky!H150, "")</f>
        <v>103</v>
      </c>
      <c r="B107" s="118" t="str">
        <f>IF(Soupisky!I150&lt;&gt;"", Soupisky!I150, "")</f>
        <v>Koten Petr</v>
      </c>
      <c r="C107" s="118" t="str">
        <f>IF(Soupisky!J150&lt;&gt;"", Soupisky!J150, "")</f>
        <v>M</v>
      </c>
      <c r="D107" s="119" t="str">
        <f>IF(AND(A107&lt;&gt;"", Soupisky!E150 &lt;&gt; ""), Soupisky!E150, "")</f>
        <v>MO MRS Třebíč - SENSAS</v>
      </c>
      <c r="E107" s="56" t="str">
        <f>IF(ISNA(MATCH($B107,'1k - Výsledková listina'!$D:$D,0)),"",INDEX('1k - Výsledková listina'!$G:$H,MATCH($B107,'1k - Výsledková listina'!$D:$D,0),1))</f>
        <v/>
      </c>
      <c r="F107" s="57" t="str">
        <f>IF(ISNA(MATCH($B107,'1k - Výsledková listina'!$D:$D,0)),"",INDEX('1k - Výsledková listina'!$G:$H,MATCH($B107,'1k - Výsledková listina'!$D:$D,0),2))</f>
        <v/>
      </c>
      <c r="G107" s="56" t="str">
        <f>IF(ISNA(MATCH($B107,'1k - Výsledková listina'!$M:$M,0)),"",INDEX('1k - Výsledková listina'!$P:$Q,MATCH($B107,'1k - Výsledková listina'!$M:$M,0),1))</f>
        <v/>
      </c>
      <c r="H107" s="56" t="str">
        <f>IF(ISNA(MATCH($B107,'1k - Výsledková listina'!$M:$M,0)),"",INDEX('1k - Výsledková listina'!$P:$Q,MATCH($B107,'1k - Výsledková listina'!$M:$M,0),2))</f>
        <v/>
      </c>
      <c r="I107" s="56">
        <f t="shared" si="15"/>
        <v>0</v>
      </c>
      <c r="J107" s="20" t="str">
        <f t="shared" si="16"/>
        <v/>
      </c>
      <c r="K107" s="20" t="str">
        <f t="shared" si="17"/>
        <v/>
      </c>
      <c r="L107" s="58" t="str">
        <f t="shared" si="18"/>
        <v/>
      </c>
      <c r="N107">
        <f t="shared" si="19"/>
        <v>1</v>
      </c>
    </row>
    <row r="108" spans="1:14" x14ac:dyDescent="0.25">
      <c r="A108" s="118">
        <f>IF(Soupisky!H151&lt;&gt;"", Soupisky!H151, "")</f>
        <v>3879</v>
      </c>
      <c r="B108" s="118" t="str">
        <f>IF(Soupisky!I151&lt;&gt;"", Soupisky!I151, "")</f>
        <v>Bartes Petr</v>
      </c>
      <c r="C108" s="118" t="str">
        <f>IF(Soupisky!J151&lt;&gt;"", Soupisky!J151, "")</f>
        <v>M</v>
      </c>
      <c r="D108" s="119" t="str">
        <f>IF(AND(A108&lt;&gt;"", Soupisky!E151 &lt;&gt; ""), Soupisky!E151, "")</f>
        <v>MO MRS Třebíč - SENSAS</v>
      </c>
      <c r="E108" s="56" t="str">
        <f>IF(ISNA(MATCH($B108,'1k - Výsledková listina'!$D:$D,0)),"",INDEX('1k - Výsledková listina'!$G:$H,MATCH($B108,'1k - Výsledková listina'!$D:$D,0),1))</f>
        <v/>
      </c>
      <c r="F108" s="57" t="str">
        <f>IF(ISNA(MATCH($B108,'1k - Výsledková listina'!$D:$D,0)),"",INDEX('1k - Výsledková listina'!$G:$H,MATCH($B108,'1k - Výsledková listina'!$D:$D,0),2))</f>
        <v/>
      </c>
      <c r="G108" s="56" t="str">
        <f>IF(ISNA(MATCH($B108,'1k - Výsledková listina'!$M:$M,0)),"",INDEX('1k - Výsledková listina'!$P:$Q,MATCH($B108,'1k - Výsledková listina'!$M:$M,0),1))</f>
        <v/>
      </c>
      <c r="H108" s="56" t="str">
        <f>IF(ISNA(MATCH($B108,'1k - Výsledková listina'!$M:$M,0)),"",INDEX('1k - Výsledková listina'!$P:$Q,MATCH($B108,'1k - Výsledková listina'!$M:$M,0),2))</f>
        <v/>
      </c>
      <c r="I108" s="56">
        <f t="shared" si="15"/>
        <v>0</v>
      </c>
      <c r="J108" s="20" t="str">
        <f t="shared" si="16"/>
        <v/>
      </c>
      <c r="K108" s="20" t="str">
        <f t="shared" si="17"/>
        <v/>
      </c>
      <c r="L108" s="58" t="str">
        <f t="shared" si="18"/>
        <v/>
      </c>
      <c r="N108">
        <f t="shared" si="19"/>
        <v>1</v>
      </c>
    </row>
    <row r="109" spans="1:14" x14ac:dyDescent="0.25">
      <c r="A109" s="118" t="str">
        <f>IF(Soupisky!H11&lt;&gt;"", Soupisky!H11, "")</f>
        <v/>
      </c>
      <c r="B109" s="118" t="str">
        <f>IF(Soupisky!I11&lt;&gt;"", Soupisky!I11, "")</f>
        <v/>
      </c>
      <c r="C109" s="118" t="str">
        <f>IF(Soupisky!J11&lt;&gt;"", Soupisky!J11, "")</f>
        <v/>
      </c>
      <c r="D109" s="119" t="str">
        <f>IF(AND(A109&lt;&gt;"", Soupisky!E11 &lt;&gt; ""), Soupisky!E11, "")</f>
        <v/>
      </c>
      <c r="E109" s="56" t="str">
        <f>IF(ISNA(MATCH($B109,'1k - Výsledková listina'!$D:$D,0)),"",INDEX('1k - Výsledková listina'!$G:$H,MATCH($B109,'1k - Výsledková listina'!$D:$D,0),1))</f>
        <v/>
      </c>
      <c r="F109" s="57" t="str">
        <f>IF(ISNA(MATCH($B109,'1k - Výsledková listina'!$D:$D,0)),"",INDEX('1k - Výsledková listina'!$G:$H,MATCH($B109,'1k - Výsledková listina'!$D:$D,0),2))</f>
        <v/>
      </c>
      <c r="G109" s="56" t="str">
        <f>IF(ISNA(MATCH($B109,'1k - Výsledková listina'!$M:$M,0)),"",INDEX('1k - Výsledková listina'!$P:$Q,MATCH($B109,'1k - Výsledková listina'!$M:$M,0),1))</f>
        <v/>
      </c>
      <c r="H109" s="56" t="str">
        <f>IF(ISNA(MATCH($B109,'1k - Výsledková listina'!$M:$M,0)),"",INDEX('1k - Výsledková listina'!$P:$Q,MATCH($B109,'1k - Výsledková listina'!$M:$M,0),2))</f>
        <v/>
      </c>
      <c r="I109" s="56" t="str">
        <f t="shared" si="15"/>
        <v/>
      </c>
      <c r="J109" s="20" t="str">
        <f t="shared" si="16"/>
        <v/>
      </c>
      <c r="K109" s="20" t="str">
        <f t="shared" si="17"/>
        <v/>
      </c>
      <c r="L109" s="58" t="str">
        <f t="shared" si="18"/>
        <v/>
      </c>
      <c r="N109">
        <f t="shared" si="19"/>
        <v>0</v>
      </c>
    </row>
    <row r="110" spans="1:14" x14ac:dyDescent="0.25">
      <c r="A110" s="118" t="str">
        <f>IF(Soupisky!H12&lt;&gt;"", Soupisky!H12, "")</f>
        <v/>
      </c>
      <c r="B110" s="118" t="str">
        <f>IF(Soupisky!I12&lt;&gt;"", Soupisky!I12, "")</f>
        <v/>
      </c>
      <c r="C110" s="118" t="str">
        <f>IF(Soupisky!J12&lt;&gt;"", Soupisky!J12, "")</f>
        <v/>
      </c>
      <c r="D110" s="119" t="str">
        <f>IF(AND(A110&lt;&gt;"", Soupisky!E12 &lt;&gt; ""), Soupisky!E12, "")</f>
        <v/>
      </c>
      <c r="E110" s="56" t="str">
        <f>IF(ISNA(MATCH($B110,'1k - Výsledková listina'!$D:$D,0)),"",INDEX('1k - Výsledková listina'!$G:$H,MATCH($B110,'1k - Výsledková listina'!$D:$D,0),1))</f>
        <v/>
      </c>
      <c r="F110" s="57" t="str">
        <f>IF(ISNA(MATCH($B110,'1k - Výsledková listina'!$D:$D,0)),"",INDEX('1k - Výsledková listina'!$G:$H,MATCH($B110,'1k - Výsledková listina'!$D:$D,0),2))</f>
        <v/>
      </c>
      <c r="G110" s="56" t="str">
        <f>IF(ISNA(MATCH($B110,'1k - Výsledková listina'!$M:$M,0)),"",INDEX('1k - Výsledková listina'!$P:$Q,MATCH($B110,'1k - Výsledková listina'!$M:$M,0),1))</f>
        <v/>
      </c>
      <c r="H110" s="56" t="str">
        <f>IF(ISNA(MATCH($B110,'1k - Výsledková listina'!$M:$M,0)),"",INDEX('1k - Výsledková listina'!$P:$Q,MATCH($B110,'1k - Výsledková listina'!$M:$M,0),2))</f>
        <v/>
      </c>
      <c r="I110" s="56" t="str">
        <f t="shared" si="15"/>
        <v/>
      </c>
      <c r="J110" s="20" t="str">
        <f t="shared" si="16"/>
        <v/>
      </c>
      <c r="K110" s="20" t="str">
        <f t="shared" si="17"/>
        <v/>
      </c>
      <c r="L110" s="58" t="str">
        <f t="shared" si="18"/>
        <v/>
      </c>
      <c r="N110">
        <f t="shared" si="19"/>
        <v>0</v>
      </c>
    </row>
    <row r="111" spans="1:14" x14ac:dyDescent="0.25">
      <c r="A111" s="118" t="str">
        <f>IF(Soupisky!H13&lt;&gt;"", Soupisky!H13, "")</f>
        <v/>
      </c>
      <c r="B111" s="118" t="str">
        <f>IF(Soupisky!I13&lt;&gt;"", Soupisky!I13, "")</f>
        <v/>
      </c>
      <c r="C111" s="118" t="str">
        <f>IF(Soupisky!J13&lt;&gt;"", Soupisky!J13, "")</f>
        <v/>
      </c>
      <c r="D111" s="119" t="str">
        <f>IF(AND(A111&lt;&gt;"", Soupisky!E13 &lt;&gt; ""), Soupisky!E13, "")</f>
        <v/>
      </c>
      <c r="E111" s="56" t="str">
        <f>IF(ISNA(MATCH($B111,'1k - Výsledková listina'!$D:$D,0)),"",INDEX('1k - Výsledková listina'!$G:$H,MATCH($B111,'1k - Výsledková listina'!$D:$D,0),1))</f>
        <v/>
      </c>
      <c r="F111" s="57" t="str">
        <f>IF(ISNA(MATCH($B111,'1k - Výsledková listina'!$D:$D,0)),"",INDEX('1k - Výsledková listina'!$G:$H,MATCH($B111,'1k - Výsledková listina'!$D:$D,0),2))</f>
        <v/>
      </c>
      <c r="G111" s="56" t="str">
        <f>IF(ISNA(MATCH($B111,'1k - Výsledková listina'!$M:$M,0)),"",INDEX('1k - Výsledková listina'!$P:$Q,MATCH($B111,'1k - Výsledková listina'!$M:$M,0),1))</f>
        <v/>
      </c>
      <c r="H111" s="56" t="str">
        <f>IF(ISNA(MATCH($B111,'1k - Výsledková listina'!$M:$M,0)),"",INDEX('1k - Výsledková listina'!$P:$Q,MATCH($B111,'1k - Výsledková listina'!$M:$M,0),2))</f>
        <v/>
      </c>
      <c r="I111" s="56" t="str">
        <f t="shared" si="15"/>
        <v/>
      </c>
      <c r="J111" s="20" t="str">
        <f t="shared" si="16"/>
        <v/>
      </c>
      <c r="K111" s="20" t="str">
        <f t="shared" si="17"/>
        <v/>
      </c>
      <c r="L111" s="58" t="str">
        <f t="shared" si="18"/>
        <v/>
      </c>
      <c r="N111">
        <f t="shared" si="19"/>
        <v>0</v>
      </c>
    </row>
    <row r="112" spans="1:14" x14ac:dyDescent="0.25">
      <c r="A112" s="118" t="str">
        <f>IF(Soupisky!H14&lt;&gt;"", Soupisky!H14, "")</f>
        <v/>
      </c>
      <c r="B112" s="118" t="str">
        <f>IF(Soupisky!I14&lt;&gt;"", Soupisky!I14, "")</f>
        <v/>
      </c>
      <c r="C112" s="118" t="str">
        <f>IF(Soupisky!J14&lt;&gt;"", Soupisky!J14, "")</f>
        <v/>
      </c>
      <c r="D112" s="119" t="str">
        <f>IF(AND(A112&lt;&gt;"", Soupisky!E14 &lt;&gt; ""), Soupisky!E14, "")</f>
        <v/>
      </c>
      <c r="E112" s="56" t="str">
        <f>IF(ISNA(MATCH($B112,'1k - Výsledková listina'!$D:$D,0)),"",INDEX('1k - Výsledková listina'!$G:$H,MATCH($B112,'1k - Výsledková listina'!$D:$D,0),1))</f>
        <v/>
      </c>
      <c r="F112" s="57" t="str">
        <f>IF(ISNA(MATCH($B112,'1k - Výsledková listina'!$D:$D,0)),"",INDEX('1k - Výsledková listina'!$G:$H,MATCH($B112,'1k - Výsledková listina'!$D:$D,0),2))</f>
        <v/>
      </c>
      <c r="G112" s="56" t="str">
        <f>IF(ISNA(MATCH($B112,'1k - Výsledková listina'!$M:$M,0)),"",INDEX('1k - Výsledková listina'!$P:$Q,MATCH($B112,'1k - Výsledková listina'!$M:$M,0),1))</f>
        <v/>
      </c>
      <c r="H112" s="56" t="str">
        <f>IF(ISNA(MATCH($B112,'1k - Výsledková listina'!$M:$M,0)),"",INDEX('1k - Výsledková listina'!$P:$Q,MATCH($B112,'1k - Výsledková listina'!$M:$M,0),2))</f>
        <v/>
      </c>
      <c r="I112" s="56" t="str">
        <f t="shared" si="15"/>
        <v/>
      </c>
      <c r="J112" s="20" t="str">
        <f t="shared" si="16"/>
        <v/>
      </c>
      <c r="K112" s="20" t="str">
        <f t="shared" si="17"/>
        <v/>
      </c>
      <c r="L112" s="58" t="str">
        <f t="shared" si="18"/>
        <v/>
      </c>
      <c r="N112">
        <f t="shared" si="19"/>
        <v>0</v>
      </c>
    </row>
    <row r="113" spans="1:14" x14ac:dyDescent="0.25">
      <c r="A113" s="118" t="str">
        <f>IF(Soupisky!H15&lt;&gt;"", Soupisky!H15, "")</f>
        <v/>
      </c>
      <c r="B113" s="118" t="str">
        <f>IF(Soupisky!I15&lt;&gt;"", Soupisky!I15, "")</f>
        <v/>
      </c>
      <c r="C113" s="118" t="str">
        <f>IF(Soupisky!J15&lt;&gt;"", Soupisky!J15, "")</f>
        <v/>
      </c>
      <c r="D113" s="119" t="str">
        <f>IF(AND(A113&lt;&gt;"", Soupisky!E15 &lt;&gt; ""), Soupisky!E15, "")</f>
        <v/>
      </c>
      <c r="E113" s="56" t="str">
        <f>IF(ISNA(MATCH($B113,'1k - Výsledková listina'!$D:$D,0)),"",INDEX('1k - Výsledková listina'!$G:$H,MATCH($B113,'1k - Výsledková listina'!$D:$D,0),1))</f>
        <v/>
      </c>
      <c r="F113" s="57" t="str">
        <f>IF(ISNA(MATCH($B113,'1k - Výsledková listina'!$D:$D,0)),"",INDEX('1k - Výsledková listina'!$G:$H,MATCH($B113,'1k - Výsledková listina'!$D:$D,0),2))</f>
        <v/>
      </c>
      <c r="G113" s="56" t="str">
        <f>IF(ISNA(MATCH($B113,'1k - Výsledková listina'!$M:$M,0)),"",INDEX('1k - Výsledková listina'!$P:$Q,MATCH($B113,'1k - Výsledková listina'!$M:$M,0),1))</f>
        <v/>
      </c>
      <c r="H113" s="56" t="str">
        <f>IF(ISNA(MATCH($B113,'1k - Výsledková listina'!$M:$M,0)),"",INDEX('1k - Výsledková listina'!$P:$Q,MATCH($B113,'1k - Výsledková listina'!$M:$M,0),2))</f>
        <v/>
      </c>
      <c r="I113" s="56" t="str">
        <f t="shared" si="15"/>
        <v/>
      </c>
      <c r="J113" s="20" t="str">
        <f t="shared" si="16"/>
        <v/>
      </c>
      <c r="K113" s="20" t="str">
        <f t="shared" si="17"/>
        <v/>
      </c>
      <c r="L113" s="58" t="str">
        <f t="shared" si="18"/>
        <v/>
      </c>
      <c r="N113">
        <f t="shared" si="19"/>
        <v>0</v>
      </c>
    </row>
    <row r="114" spans="1:14" x14ac:dyDescent="0.25">
      <c r="A114" s="118" t="str">
        <f>IF(Soupisky!H23&lt;&gt;"", Soupisky!H23, "")</f>
        <v/>
      </c>
      <c r="B114" s="118" t="str">
        <f>IF(Soupisky!I23&lt;&gt;"", Soupisky!I23, "")</f>
        <v/>
      </c>
      <c r="C114" s="118" t="str">
        <f>IF(Soupisky!J23&lt;&gt;"", Soupisky!J23, "")</f>
        <v/>
      </c>
      <c r="D114" s="119" t="str">
        <f>IF(AND(A114&lt;&gt;"", Soupisky!E23 &lt;&gt; ""), Soupisky!E23, "")</f>
        <v/>
      </c>
      <c r="E114" s="56" t="str">
        <f>IF(ISNA(MATCH($B114,'1k - Výsledková listina'!$D:$D,0)),"",INDEX('1k - Výsledková listina'!$G:$H,MATCH($B114,'1k - Výsledková listina'!$D:$D,0),1))</f>
        <v/>
      </c>
      <c r="F114" s="57" t="str">
        <f>IF(ISNA(MATCH($B114,'1k - Výsledková listina'!$D:$D,0)),"",INDEX('1k - Výsledková listina'!$G:$H,MATCH($B114,'1k - Výsledková listina'!$D:$D,0),2))</f>
        <v/>
      </c>
      <c r="G114" s="56" t="str">
        <f>IF(ISNA(MATCH($B114,'1k - Výsledková listina'!$M:$M,0)),"",INDEX('1k - Výsledková listina'!$P:$Q,MATCH($B114,'1k - Výsledková listina'!$M:$M,0),1))</f>
        <v/>
      </c>
      <c r="H114" s="56" t="str">
        <f>IF(ISNA(MATCH($B114,'1k - Výsledková listina'!$M:$M,0)),"",INDEX('1k - Výsledková listina'!$P:$Q,MATCH($B114,'1k - Výsledková listina'!$M:$M,0),2))</f>
        <v/>
      </c>
      <c r="I114" s="56" t="str">
        <f t="shared" si="15"/>
        <v/>
      </c>
      <c r="J114" s="20" t="str">
        <f t="shared" si="16"/>
        <v/>
      </c>
      <c r="K114" s="20" t="str">
        <f t="shared" si="17"/>
        <v/>
      </c>
      <c r="L114" s="58" t="str">
        <f t="shared" si="18"/>
        <v/>
      </c>
      <c r="N114">
        <f t="shared" si="19"/>
        <v>0</v>
      </c>
    </row>
    <row r="115" spans="1:14" x14ac:dyDescent="0.25">
      <c r="A115" s="118" t="str">
        <f>IF(Soupisky!H24&lt;&gt;"", Soupisky!H24, "")</f>
        <v/>
      </c>
      <c r="B115" s="118" t="str">
        <f>IF(Soupisky!I24&lt;&gt;"", Soupisky!I24, "")</f>
        <v/>
      </c>
      <c r="C115" s="118" t="str">
        <f>IF(Soupisky!J24&lt;&gt;"", Soupisky!J24, "")</f>
        <v/>
      </c>
      <c r="D115" s="119" t="str">
        <f>IF(AND(A115&lt;&gt;"", Soupisky!E24 &lt;&gt; ""), Soupisky!E24, "")</f>
        <v/>
      </c>
      <c r="E115" s="56" t="str">
        <f>IF(ISNA(MATCH($B115,'1k - Výsledková listina'!$D:$D,0)),"",INDEX('1k - Výsledková listina'!$G:$H,MATCH($B115,'1k - Výsledková listina'!$D:$D,0),1))</f>
        <v/>
      </c>
      <c r="F115" s="57" t="str">
        <f>IF(ISNA(MATCH($B115,'1k - Výsledková listina'!$D:$D,0)),"",INDEX('1k - Výsledková listina'!$G:$H,MATCH($B115,'1k - Výsledková listina'!$D:$D,0),2))</f>
        <v/>
      </c>
      <c r="G115" s="56" t="str">
        <f>IF(ISNA(MATCH($B115,'1k - Výsledková listina'!$M:$M,0)),"",INDEX('1k - Výsledková listina'!$P:$Q,MATCH($B115,'1k - Výsledková listina'!$M:$M,0),1))</f>
        <v/>
      </c>
      <c r="H115" s="56" t="str">
        <f>IF(ISNA(MATCH($B115,'1k - Výsledková listina'!$M:$M,0)),"",INDEX('1k - Výsledková listina'!$P:$Q,MATCH($B115,'1k - Výsledková listina'!$M:$M,0),2))</f>
        <v/>
      </c>
      <c r="I115" s="56" t="str">
        <f t="shared" si="15"/>
        <v/>
      </c>
      <c r="J115" s="20" t="str">
        <f t="shared" si="16"/>
        <v/>
      </c>
      <c r="K115" s="20" t="str">
        <f t="shared" si="17"/>
        <v/>
      </c>
      <c r="L115" s="58" t="str">
        <f t="shared" si="18"/>
        <v/>
      </c>
      <c r="N115">
        <f t="shared" si="19"/>
        <v>0</v>
      </c>
    </row>
    <row r="116" spans="1:14" x14ac:dyDescent="0.25">
      <c r="A116" s="118" t="str">
        <f>IF(Soupisky!H25&lt;&gt;"", Soupisky!H25, "")</f>
        <v/>
      </c>
      <c r="B116" s="118" t="str">
        <f>IF(Soupisky!I25&lt;&gt;"", Soupisky!I25, "")</f>
        <v/>
      </c>
      <c r="C116" s="118" t="str">
        <f>IF(Soupisky!J25&lt;&gt;"", Soupisky!J25, "")</f>
        <v/>
      </c>
      <c r="D116" s="119" t="str">
        <f>IF(AND(A116&lt;&gt;"", Soupisky!E25 &lt;&gt; ""), Soupisky!E25, "")</f>
        <v/>
      </c>
      <c r="E116" s="56" t="str">
        <f>IF(ISNA(MATCH($B116,'1k - Výsledková listina'!$D:$D,0)),"",INDEX('1k - Výsledková listina'!$G:$H,MATCH($B116,'1k - Výsledková listina'!$D:$D,0),1))</f>
        <v/>
      </c>
      <c r="F116" s="57" t="str">
        <f>IF(ISNA(MATCH($B116,'1k - Výsledková listina'!$D:$D,0)),"",INDEX('1k - Výsledková listina'!$G:$H,MATCH($B116,'1k - Výsledková listina'!$D:$D,0),2))</f>
        <v/>
      </c>
      <c r="G116" s="56" t="str">
        <f>IF(ISNA(MATCH($B116,'1k - Výsledková listina'!$M:$M,0)),"",INDEX('1k - Výsledková listina'!$P:$Q,MATCH($B116,'1k - Výsledková listina'!$M:$M,0),1))</f>
        <v/>
      </c>
      <c r="H116" s="56" t="str">
        <f>IF(ISNA(MATCH($B116,'1k - Výsledková listina'!$M:$M,0)),"",INDEX('1k - Výsledková listina'!$P:$Q,MATCH($B116,'1k - Výsledková listina'!$M:$M,0),2))</f>
        <v/>
      </c>
      <c r="I116" s="56" t="str">
        <f t="shared" si="15"/>
        <v/>
      </c>
      <c r="J116" s="20" t="str">
        <f t="shared" si="16"/>
        <v/>
      </c>
      <c r="K116" s="20" t="str">
        <f t="shared" si="17"/>
        <v/>
      </c>
      <c r="L116" s="58" t="str">
        <f t="shared" si="18"/>
        <v/>
      </c>
      <c r="N116">
        <f t="shared" si="19"/>
        <v>0</v>
      </c>
    </row>
    <row r="117" spans="1:14" x14ac:dyDescent="0.25">
      <c r="A117" s="118" t="str">
        <f>IF(Soupisky!H26&lt;&gt;"", Soupisky!H26, "")</f>
        <v/>
      </c>
      <c r="B117" s="118" t="str">
        <f>IF(Soupisky!I26&lt;&gt;"", Soupisky!I26, "")</f>
        <v/>
      </c>
      <c r="C117" s="118" t="str">
        <f>IF(Soupisky!J26&lt;&gt;"", Soupisky!J26, "")</f>
        <v/>
      </c>
      <c r="D117" s="119" t="str">
        <f>IF(AND(A117&lt;&gt;"", Soupisky!E26 &lt;&gt; ""), Soupisky!E26, "")</f>
        <v/>
      </c>
      <c r="E117" s="56" t="str">
        <f>IF(ISNA(MATCH($B117,'1k - Výsledková listina'!$D:$D,0)),"",INDEX('1k - Výsledková listina'!$G:$H,MATCH($B117,'1k - Výsledková listina'!$D:$D,0),1))</f>
        <v/>
      </c>
      <c r="F117" s="57" t="str">
        <f>IF(ISNA(MATCH($B117,'1k - Výsledková listina'!$D:$D,0)),"",INDEX('1k - Výsledková listina'!$G:$H,MATCH($B117,'1k - Výsledková listina'!$D:$D,0),2))</f>
        <v/>
      </c>
      <c r="G117" s="56" t="str">
        <f>IF(ISNA(MATCH($B117,'1k - Výsledková listina'!$M:$M,0)),"",INDEX('1k - Výsledková listina'!$P:$Q,MATCH($B117,'1k - Výsledková listina'!$M:$M,0),1))</f>
        <v/>
      </c>
      <c r="H117" s="56" t="str">
        <f>IF(ISNA(MATCH($B117,'1k - Výsledková listina'!$M:$M,0)),"",INDEX('1k - Výsledková listina'!$P:$Q,MATCH($B117,'1k - Výsledková listina'!$M:$M,0),2))</f>
        <v/>
      </c>
      <c r="I117" s="56" t="str">
        <f t="shared" si="15"/>
        <v/>
      </c>
      <c r="J117" s="20" t="str">
        <f t="shared" si="16"/>
        <v/>
      </c>
      <c r="K117" s="20" t="str">
        <f t="shared" si="17"/>
        <v/>
      </c>
      <c r="L117" s="58" t="str">
        <f t="shared" si="18"/>
        <v/>
      </c>
      <c r="N117">
        <f t="shared" si="19"/>
        <v>0</v>
      </c>
    </row>
    <row r="118" spans="1:14" x14ac:dyDescent="0.25">
      <c r="A118" s="118" t="str">
        <f>IF(Soupisky!H27&lt;&gt;"", Soupisky!H27, "")</f>
        <v/>
      </c>
      <c r="B118" s="118" t="str">
        <f>IF(Soupisky!I27&lt;&gt;"", Soupisky!I27, "")</f>
        <v/>
      </c>
      <c r="C118" s="118" t="str">
        <f>IF(Soupisky!J27&lt;&gt;"", Soupisky!J27, "")</f>
        <v/>
      </c>
      <c r="D118" s="119" t="str">
        <f>IF(AND(A118&lt;&gt;"", Soupisky!E27 &lt;&gt; ""), Soupisky!E27, "")</f>
        <v/>
      </c>
      <c r="E118" s="56" t="str">
        <f>IF(ISNA(MATCH($B118,'1k - Výsledková listina'!$D:$D,0)),"",INDEX('1k - Výsledková listina'!$G:$H,MATCH($B118,'1k - Výsledková listina'!$D:$D,0),1))</f>
        <v/>
      </c>
      <c r="F118" s="57" t="str">
        <f>IF(ISNA(MATCH($B118,'1k - Výsledková listina'!$D:$D,0)),"",INDEX('1k - Výsledková listina'!$G:$H,MATCH($B118,'1k - Výsledková listina'!$D:$D,0),2))</f>
        <v/>
      </c>
      <c r="G118" s="56" t="str">
        <f>IF(ISNA(MATCH($B118,'1k - Výsledková listina'!$M:$M,0)),"",INDEX('1k - Výsledková listina'!$P:$Q,MATCH($B118,'1k - Výsledková listina'!$M:$M,0),1))</f>
        <v/>
      </c>
      <c r="H118" s="56" t="str">
        <f>IF(ISNA(MATCH($B118,'1k - Výsledková listina'!$M:$M,0)),"",INDEX('1k - Výsledková listina'!$P:$Q,MATCH($B118,'1k - Výsledková listina'!$M:$M,0),2))</f>
        <v/>
      </c>
      <c r="I118" s="56" t="str">
        <f t="shared" si="15"/>
        <v/>
      </c>
      <c r="J118" s="171" t="str">
        <f t="shared" si="16"/>
        <v/>
      </c>
      <c r="K118" s="20" t="str">
        <f t="shared" si="17"/>
        <v/>
      </c>
      <c r="L118" s="58" t="str">
        <f t="shared" si="18"/>
        <v/>
      </c>
      <c r="N118">
        <f t="shared" si="19"/>
        <v>0</v>
      </c>
    </row>
    <row r="119" spans="1:14" x14ac:dyDescent="0.25">
      <c r="A119" s="118" t="str">
        <f>IF(Soupisky!H28&lt;&gt;"", Soupisky!H28, "")</f>
        <v/>
      </c>
      <c r="B119" s="118" t="str">
        <f>IF(Soupisky!I28&lt;&gt;"", Soupisky!I28, "")</f>
        <v/>
      </c>
      <c r="C119" s="118" t="str">
        <f>IF(Soupisky!J28&lt;&gt;"", Soupisky!J28, "")</f>
        <v/>
      </c>
      <c r="D119" s="119" t="str">
        <f>IF(AND(A119&lt;&gt;"", Soupisky!E28 &lt;&gt; ""), Soupisky!E28, "")</f>
        <v/>
      </c>
      <c r="E119" s="56" t="str">
        <f>IF(ISNA(MATCH($B119,'1k - Výsledková listina'!$D:$D,0)),"",INDEX('1k - Výsledková listina'!$G:$H,MATCH($B119,'1k - Výsledková listina'!$D:$D,0),1))</f>
        <v/>
      </c>
      <c r="F119" s="57" t="str">
        <f>IF(ISNA(MATCH($B119,'1k - Výsledková listina'!$D:$D,0)),"",INDEX('1k - Výsledková listina'!$G:$H,MATCH($B119,'1k - Výsledková listina'!$D:$D,0),2))</f>
        <v/>
      </c>
      <c r="G119" s="56" t="str">
        <f>IF(ISNA(MATCH($B119,'1k - Výsledková listina'!$M:$M,0)),"",INDEX('1k - Výsledková listina'!$P:$Q,MATCH($B119,'1k - Výsledková listina'!$M:$M,0),1))</f>
        <v/>
      </c>
      <c r="H119" s="56" t="str">
        <f>IF(ISNA(MATCH($B119,'1k - Výsledková listina'!$M:$M,0)),"",INDEX('1k - Výsledková listina'!$P:$Q,MATCH($B119,'1k - Výsledková listina'!$M:$M,0),2))</f>
        <v/>
      </c>
      <c r="I119" s="56" t="str">
        <f t="shared" si="15"/>
        <v/>
      </c>
      <c r="J119" s="20" t="str">
        <f t="shared" si="16"/>
        <v/>
      </c>
      <c r="K119" s="20" t="str">
        <f t="shared" si="17"/>
        <v/>
      </c>
      <c r="L119" s="58" t="str">
        <f t="shared" si="18"/>
        <v/>
      </c>
      <c r="N119">
        <f t="shared" si="19"/>
        <v>0</v>
      </c>
    </row>
    <row r="120" spans="1:14" x14ac:dyDescent="0.25">
      <c r="A120" s="118" t="str">
        <f>IF(Soupisky!H37&lt;&gt;"", Soupisky!H37, "")</f>
        <v/>
      </c>
      <c r="B120" s="118" t="str">
        <f>IF(Soupisky!I37&lt;&gt;"", Soupisky!I37, "")</f>
        <v/>
      </c>
      <c r="C120" s="118" t="str">
        <f>IF(Soupisky!J37&lt;&gt;"", Soupisky!J37, "")</f>
        <v/>
      </c>
      <c r="D120" s="119" t="str">
        <f>IF(AND(A120&lt;&gt;"", Soupisky!E37 &lt;&gt; ""), Soupisky!E37, "")</f>
        <v/>
      </c>
      <c r="E120" s="56" t="str">
        <f>IF(ISNA(MATCH($B120,'1k - Výsledková listina'!$D:$D,0)),"",INDEX('1k - Výsledková listina'!$G:$H,MATCH($B120,'1k - Výsledková listina'!$D:$D,0),1))</f>
        <v/>
      </c>
      <c r="F120" s="57" t="str">
        <f>IF(ISNA(MATCH($B120,'1k - Výsledková listina'!$D:$D,0)),"",INDEX('1k - Výsledková listina'!$G:$H,MATCH($B120,'1k - Výsledková listina'!$D:$D,0),2))</f>
        <v/>
      </c>
      <c r="G120" s="56" t="str">
        <f>IF(ISNA(MATCH($B120,'1k - Výsledková listina'!$M:$M,0)),"",INDEX('1k - Výsledková listina'!$P:$Q,MATCH($B120,'1k - Výsledková listina'!$M:$M,0),1))</f>
        <v/>
      </c>
      <c r="H120" s="56" t="str">
        <f>IF(ISNA(MATCH($B120,'1k - Výsledková listina'!$M:$M,0)),"",INDEX('1k - Výsledková listina'!$P:$Q,MATCH($B120,'1k - Výsledková listina'!$M:$M,0),2))</f>
        <v/>
      </c>
      <c r="I120" s="56" t="str">
        <f t="shared" si="15"/>
        <v/>
      </c>
      <c r="J120" s="20" t="str">
        <f t="shared" si="16"/>
        <v/>
      </c>
      <c r="K120" s="20" t="str">
        <f t="shared" si="17"/>
        <v/>
      </c>
      <c r="L120" s="58" t="str">
        <f t="shared" si="18"/>
        <v/>
      </c>
      <c r="N120">
        <f t="shared" si="19"/>
        <v>0</v>
      </c>
    </row>
    <row r="121" spans="1:14" x14ac:dyDescent="0.25">
      <c r="A121" s="118" t="str">
        <f>IF(Soupisky!H38&lt;&gt;"", Soupisky!H38, "")</f>
        <v/>
      </c>
      <c r="B121" s="118" t="str">
        <f>IF(Soupisky!I38&lt;&gt;"", Soupisky!I38, "")</f>
        <v/>
      </c>
      <c r="C121" s="118" t="str">
        <f>IF(Soupisky!J38&lt;&gt;"", Soupisky!J38, "")</f>
        <v/>
      </c>
      <c r="D121" s="119" t="str">
        <f>IF(AND(A121&lt;&gt;"", Soupisky!E38 &lt;&gt; ""), Soupisky!E38, "")</f>
        <v/>
      </c>
      <c r="E121" s="56" t="str">
        <f>IF(ISNA(MATCH($B121,'1k - Výsledková listina'!$D:$D,0)),"",INDEX('1k - Výsledková listina'!$G:$H,MATCH($B121,'1k - Výsledková listina'!$D:$D,0),1))</f>
        <v/>
      </c>
      <c r="F121" s="57" t="str">
        <f>IF(ISNA(MATCH($B121,'1k - Výsledková listina'!$D:$D,0)),"",INDEX('1k - Výsledková listina'!$G:$H,MATCH($B121,'1k - Výsledková listina'!$D:$D,0),2))</f>
        <v/>
      </c>
      <c r="G121" s="56" t="str">
        <f>IF(ISNA(MATCH($B121,'1k - Výsledková listina'!$M:$M,0)),"",INDEX('1k - Výsledková listina'!$P:$Q,MATCH($B121,'1k - Výsledková listina'!$M:$M,0),1))</f>
        <v/>
      </c>
      <c r="H121" s="56" t="str">
        <f>IF(ISNA(MATCH($B121,'1k - Výsledková listina'!$M:$M,0)),"",INDEX('1k - Výsledková listina'!$P:$Q,MATCH($B121,'1k - Výsledková listina'!$M:$M,0),2))</f>
        <v/>
      </c>
      <c r="I121" s="56" t="str">
        <f t="shared" si="15"/>
        <v/>
      </c>
      <c r="J121" s="20" t="str">
        <f t="shared" si="16"/>
        <v/>
      </c>
      <c r="K121" s="20" t="str">
        <f t="shared" si="17"/>
        <v/>
      </c>
      <c r="L121" s="58" t="str">
        <f t="shared" si="18"/>
        <v/>
      </c>
      <c r="N121">
        <f t="shared" si="19"/>
        <v>0</v>
      </c>
    </row>
    <row r="122" spans="1:14" x14ac:dyDescent="0.25">
      <c r="A122" s="118" t="str">
        <f>IF(Soupisky!H39&lt;&gt;"", Soupisky!H39, "")</f>
        <v/>
      </c>
      <c r="B122" s="118" t="str">
        <f>IF(Soupisky!I39&lt;&gt;"", Soupisky!I39, "")</f>
        <v/>
      </c>
      <c r="C122" s="118" t="str">
        <f>IF(Soupisky!J39&lt;&gt;"", Soupisky!J39, "")</f>
        <v/>
      </c>
      <c r="D122" s="119" t="str">
        <f>IF(AND(A122&lt;&gt;"", Soupisky!E39 &lt;&gt; ""), Soupisky!E39, "")</f>
        <v/>
      </c>
      <c r="E122" s="56" t="str">
        <f>IF(ISNA(MATCH($B122,'1k - Výsledková listina'!$D:$D,0)),"",INDEX('1k - Výsledková listina'!$G:$H,MATCH($B122,'1k - Výsledková listina'!$D:$D,0),1))</f>
        <v/>
      </c>
      <c r="F122" s="57" t="str">
        <f>IF(ISNA(MATCH($B122,'1k - Výsledková listina'!$D:$D,0)),"",INDEX('1k - Výsledková listina'!$G:$H,MATCH($B122,'1k - Výsledková listina'!$D:$D,0),2))</f>
        <v/>
      </c>
      <c r="G122" s="56" t="str">
        <f>IF(ISNA(MATCH($B122,'1k - Výsledková listina'!$M:$M,0)),"",INDEX('1k - Výsledková listina'!$P:$Q,MATCH($B122,'1k - Výsledková listina'!$M:$M,0),1))</f>
        <v/>
      </c>
      <c r="H122" s="56" t="str">
        <f>IF(ISNA(MATCH($B122,'1k - Výsledková listina'!$M:$M,0)),"",INDEX('1k - Výsledková listina'!$P:$Q,MATCH($B122,'1k - Výsledková listina'!$M:$M,0),2))</f>
        <v/>
      </c>
      <c r="I122" s="56" t="str">
        <f t="shared" si="15"/>
        <v/>
      </c>
      <c r="J122" s="20" t="str">
        <f t="shared" si="16"/>
        <v/>
      </c>
      <c r="K122" s="20" t="str">
        <f t="shared" si="17"/>
        <v/>
      </c>
      <c r="L122" s="58" t="str">
        <f t="shared" si="18"/>
        <v/>
      </c>
      <c r="N122">
        <f t="shared" si="19"/>
        <v>0</v>
      </c>
    </row>
    <row r="123" spans="1:14" x14ac:dyDescent="0.25">
      <c r="A123" s="118" t="str">
        <f>IF(Soupisky!H40&lt;&gt;"", Soupisky!H40, "")</f>
        <v/>
      </c>
      <c r="B123" s="118" t="str">
        <f>IF(Soupisky!I40&lt;&gt;"", Soupisky!I40, "")</f>
        <v/>
      </c>
      <c r="C123" s="118" t="str">
        <f>IF(Soupisky!J40&lt;&gt;"", Soupisky!J40, "")</f>
        <v/>
      </c>
      <c r="D123" s="119" t="str">
        <f>IF(AND(A123&lt;&gt;"", Soupisky!E40 &lt;&gt; ""), Soupisky!E40, "")</f>
        <v/>
      </c>
      <c r="E123" s="56" t="str">
        <f>IF(ISNA(MATCH($B123,'1k - Výsledková listina'!$D:$D,0)),"",INDEX('1k - Výsledková listina'!$G:$H,MATCH($B123,'1k - Výsledková listina'!$D:$D,0),1))</f>
        <v/>
      </c>
      <c r="F123" s="57" t="str">
        <f>IF(ISNA(MATCH($B123,'1k - Výsledková listina'!$D:$D,0)),"",INDEX('1k - Výsledková listina'!$G:$H,MATCH($B123,'1k - Výsledková listina'!$D:$D,0),2))</f>
        <v/>
      </c>
      <c r="G123" s="56" t="str">
        <f>IF(ISNA(MATCH($B123,'1k - Výsledková listina'!$M:$M,0)),"",INDEX('1k - Výsledková listina'!$P:$Q,MATCH($B123,'1k - Výsledková listina'!$M:$M,0),1))</f>
        <v/>
      </c>
      <c r="H123" s="56" t="str">
        <f>IF(ISNA(MATCH($B123,'1k - Výsledková listina'!$M:$M,0)),"",INDEX('1k - Výsledková listina'!$P:$Q,MATCH($B123,'1k - Výsledková listina'!$M:$M,0),2))</f>
        <v/>
      </c>
      <c r="I123" s="56" t="str">
        <f t="shared" si="15"/>
        <v/>
      </c>
      <c r="J123" s="20" t="str">
        <f t="shared" si="16"/>
        <v/>
      </c>
      <c r="K123" s="20" t="str">
        <f t="shared" si="17"/>
        <v/>
      </c>
      <c r="L123" s="58" t="str">
        <f t="shared" si="18"/>
        <v/>
      </c>
      <c r="N123">
        <f t="shared" si="19"/>
        <v>0</v>
      </c>
    </row>
    <row r="124" spans="1:14" x14ac:dyDescent="0.25">
      <c r="A124" s="118" t="str">
        <f>IF(Soupisky!H41&lt;&gt;"", Soupisky!H41, "")</f>
        <v/>
      </c>
      <c r="B124" s="118" t="str">
        <f>IF(Soupisky!I41&lt;&gt;"", Soupisky!I41, "")</f>
        <v/>
      </c>
      <c r="C124" s="118" t="str">
        <f>IF(Soupisky!J41&lt;&gt;"", Soupisky!J41, "")</f>
        <v/>
      </c>
      <c r="D124" s="119" t="str">
        <f>IF(AND(A124&lt;&gt;"", Soupisky!E41 &lt;&gt; ""), Soupisky!E41, "")</f>
        <v/>
      </c>
      <c r="E124" s="56" t="str">
        <f>IF(ISNA(MATCH($B124,'1k - Výsledková listina'!$D:$D,0)),"",INDEX('1k - Výsledková listina'!$G:$H,MATCH($B124,'1k - Výsledková listina'!$D:$D,0),1))</f>
        <v/>
      </c>
      <c r="F124" s="57" t="str">
        <f>IF(ISNA(MATCH($B124,'1k - Výsledková listina'!$D:$D,0)),"",INDEX('1k - Výsledková listina'!$G:$H,MATCH($B124,'1k - Výsledková listina'!$D:$D,0),2))</f>
        <v/>
      </c>
      <c r="G124" s="56" t="str">
        <f>IF(ISNA(MATCH($B124,'1k - Výsledková listina'!$M:$M,0)),"",INDEX('1k - Výsledková listina'!$P:$Q,MATCH($B124,'1k - Výsledková listina'!$M:$M,0),1))</f>
        <v/>
      </c>
      <c r="H124" s="56" t="str">
        <f>IF(ISNA(MATCH($B124,'1k - Výsledková listina'!$M:$M,0)),"",INDEX('1k - Výsledková listina'!$P:$Q,MATCH($B124,'1k - Výsledková listina'!$M:$M,0),2))</f>
        <v/>
      </c>
      <c r="I124" s="56" t="str">
        <f t="shared" si="15"/>
        <v/>
      </c>
      <c r="J124" s="20" t="str">
        <f t="shared" si="16"/>
        <v/>
      </c>
      <c r="K124" s="20" t="str">
        <f t="shared" si="17"/>
        <v/>
      </c>
      <c r="L124" s="58" t="str">
        <f t="shared" si="18"/>
        <v/>
      </c>
      <c r="N124">
        <f t="shared" si="19"/>
        <v>0</v>
      </c>
    </row>
    <row r="125" spans="1:14" x14ac:dyDescent="0.25">
      <c r="A125" s="118" t="str">
        <f>IF(Soupisky!H53&lt;&gt;"", Soupisky!H53, "")</f>
        <v/>
      </c>
      <c r="B125" s="118" t="str">
        <f>IF(Soupisky!I53&lt;&gt;"", Soupisky!I53, "")</f>
        <v/>
      </c>
      <c r="C125" s="118" t="str">
        <f>IF(Soupisky!J53&lt;&gt;"", Soupisky!J53, "")</f>
        <v/>
      </c>
      <c r="D125" s="119" t="str">
        <f>IF(AND(A125&lt;&gt;"", Soupisky!E53 &lt;&gt; ""), Soupisky!E53, "")</f>
        <v/>
      </c>
      <c r="E125" s="56" t="str">
        <f>IF(ISNA(MATCH($B125,'1k - Výsledková listina'!$D:$D,0)),"",INDEX('1k - Výsledková listina'!$G:$H,MATCH($B125,'1k - Výsledková listina'!$D:$D,0),1))</f>
        <v/>
      </c>
      <c r="F125" s="57" t="str">
        <f>IF(ISNA(MATCH($B125,'1k - Výsledková listina'!$D:$D,0)),"",INDEX('1k - Výsledková listina'!$G:$H,MATCH($B125,'1k - Výsledková listina'!$D:$D,0),2))</f>
        <v/>
      </c>
      <c r="G125" s="56" t="str">
        <f>IF(ISNA(MATCH($B125,'1k - Výsledková listina'!$M:$M,0)),"",INDEX('1k - Výsledková listina'!$P:$Q,MATCH($B125,'1k - Výsledková listina'!$M:$M,0),1))</f>
        <v/>
      </c>
      <c r="H125" s="56" t="str">
        <f>IF(ISNA(MATCH($B125,'1k - Výsledková listina'!$M:$M,0)),"",INDEX('1k - Výsledková listina'!$P:$Q,MATCH($B125,'1k - Výsledková listina'!$M:$M,0),2))</f>
        <v/>
      </c>
      <c r="I125" s="56" t="str">
        <f t="shared" si="15"/>
        <v/>
      </c>
      <c r="J125" s="20" t="str">
        <f t="shared" si="16"/>
        <v/>
      </c>
      <c r="K125" s="20" t="str">
        <f t="shared" si="17"/>
        <v/>
      </c>
      <c r="L125" s="58" t="str">
        <f t="shared" si="18"/>
        <v/>
      </c>
      <c r="N125">
        <f t="shared" si="19"/>
        <v>0</v>
      </c>
    </row>
    <row r="126" spans="1:14" x14ac:dyDescent="0.25">
      <c r="A126" s="118" t="str">
        <f>IF(Soupisky!H54&lt;&gt;"", Soupisky!H54, "")</f>
        <v/>
      </c>
      <c r="B126" s="118" t="str">
        <f>IF(Soupisky!I54&lt;&gt;"", Soupisky!I54, "")</f>
        <v/>
      </c>
      <c r="C126" s="118" t="str">
        <f>IF(Soupisky!J54&lt;&gt;"", Soupisky!J54, "")</f>
        <v/>
      </c>
      <c r="D126" s="119" t="str">
        <f>IF(AND(A126&lt;&gt;"", Soupisky!E54 &lt;&gt; ""), Soupisky!E54, "")</f>
        <v/>
      </c>
      <c r="E126" s="56" t="str">
        <f>IF(ISNA(MATCH($B126,'1k - Výsledková listina'!$D:$D,0)),"",INDEX('1k - Výsledková listina'!$G:$H,MATCH($B126,'1k - Výsledková listina'!$D:$D,0),1))</f>
        <v/>
      </c>
      <c r="F126" s="57" t="str">
        <f>IF(ISNA(MATCH($B126,'1k - Výsledková listina'!$D:$D,0)),"",INDEX('1k - Výsledková listina'!$G:$H,MATCH($B126,'1k - Výsledková listina'!$D:$D,0),2))</f>
        <v/>
      </c>
      <c r="G126" s="56" t="str">
        <f>IF(ISNA(MATCH($B126,'1k - Výsledková listina'!$M:$M,0)),"",INDEX('1k - Výsledková listina'!$P:$Q,MATCH($B126,'1k - Výsledková listina'!$M:$M,0),1))</f>
        <v/>
      </c>
      <c r="H126" s="56" t="str">
        <f>IF(ISNA(MATCH($B126,'1k - Výsledková listina'!$M:$M,0)),"",INDEX('1k - Výsledková listina'!$P:$Q,MATCH($B126,'1k - Výsledková listina'!$M:$M,0),2))</f>
        <v/>
      </c>
      <c r="I126" s="56" t="str">
        <f t="shared" si="15"/>
        <v/>
      </c>
      <c r="J126" s="20" t="str">
        <f t="shared" si="16"/>
        <v/>
      </c>
      <c r="K126" s="20" t="str">
        <f t="shared" si="17"/>
        <v/>
      </c>
      <c r="L126" s="58" t="str">
        <f t="shared" si="18"/>
        <v/>
      </c>
      <c r="N126">
        <f t="shared" si="19"/>
        <v>0</v>
      </c>
    </row>
    <row r="127" spans="1:14" x14ac:dyDescent="0.25">
      <c r="A127" s="118" t="str">
        <f>IF(Soupisky!H63&lt;&gt;"", Soupisky!H63, "")</f>
        <v/>
      </c>
      <c r="B127" s="118" t="str">
        <f>IF(Soupisky!I63&lt;&gt;"", Soupisky!I63, "")</f>
        <v/>
      </c>
      <c r="C127" s="118" t="str">
        <f>IF(Soupisky!J63&lt;&gt;"", Soupisky!J63, "")</f>
        <v/>
      </c>
      <c r="D127" s="119" t="str">
        <f>IF(AND(A127&lt;&gt;"", Soupisky!E63 &lt;&gt; ""), Soupisky!E63, "")</f>
        <v/>
      </c>
      <c r="E127" s="56" t="str">
        <f>IF(ISNA(MATCH($B127,'1k - Výsledková listina'!$D:$D,0)),"",INDEX('1k - Výsledková listina'!$G:$H,MATCH($B127,'1k - Výsledková listina'!$D:$D,0),1))</f>
        <v/>
      </c>
      <c r="F127" s="57" t="str">
        <f>IF(ISNA(MATCH($B127,'1k - Výsledková listina'!$D:$D,0)),"",INDEX('1k - Výsledková listina'!$G:$H,MATCH($B127,'1k - Výsledková listina'!$D:$D,0),2))</f>
        <v/>
      </c>
      <c r="G127" s="56" t="str">
        <f>IF(ISNA(MATCH($B127,'1k - Výsledková listina'!$M:$M,0)),"",INDEX('1k - Výsledková listina'!$P:$Q,MATCH($B127,'1k - Výsledková listina'!$M:$M,0),1))</f>
        <v/>
      </c>
      <c r="H127" s="56" t="str">
        <f>IF(ISNA(MATCH($B127,'1k - Výsledková listina'!$M:$M,0)),"",INDEX('1k - Výsledková listina'!$P:$Q,MATCH($B127,'1k - Výsledková listina'!$M:$M,0),2))</f>
        <v/>
      </c>
      <c r="I127" s="56" t="str">
        <f t="shared" si="15"/>
        <v/>
      </c>
      <c r="J127" s="20" t="str">
        <f t="shared" si="16"/>
        <v/>
      </c>
      <c r="K127" s="20" t="str">
        <f t="shared" si="17"/>
        <v/>
      </c>
      <c r="L127" s="58" t="str">
        <f t="shared" si="18"/>
        <v/>
      </c>
      <c r="N127">
        <f t="shared" si="19"/>
        <v>0</v>
      </c>
    </row>
    <row r="128" spans="1:14" x14ac:dyDescent="0.25">
      <c r="A128" s="118" t="str">
        <f>IF(Soupisky!H64&lt;&gt;"", Soupisky!H64, "")</f>
        <v/>
      </c>
      <c r="B128" s="118" t="str">
        <f>IF(Soupisky!I64&lt;&gt;"", Soupisky!I64, "")</f>
        <v/>
      </c>
      <c r="C128" s="118" t="str">
        <f>IF(Soupisky!J64&lt;&gt;"", Soupisky!J64, "")</f>
        <v/>
      </c>
      <c r="D128" s="119" t="str">
        <f>IF(AND(A128&lt;&gt;"", Soupisky!E64 &lt;&gt; ""), Soupisky!E64, "")</f>
        <v/>
      </c>
      <c r="E128" s="56" t="str">
        <f>IF(ISNA(MATCH($B128,'1k - Výsledková listina'!$D:$D,0)),"",INDEX('1k - Výsledková listina'!$G:$H,MATCH($B128,'1k - Výsledková listina'!$D:$D,0),1))</f>
        <v/>
      </c>
      <c r="F128" s="57" t="str">
        <f>IF(ISNA(MATCH($B128,'1k - Výsledková listina'!$D:$D,0)),"",INDEX('1k - Výsledková listina'!$G:$H,MATCH($B128,'1k - Výsledková listina'!$D:$D,0),2))</f>
        <v/>
      </c>
      <c r="G128" s="56" t="str">
        <f>IF(ISNA(MATCH($B128,'1k - Výsledková listina'!$M:$M,0)),"",INDEX('1k - Výsledková listina'!$P:$Q,MATCH($B128,'1k - Výsledková listina'!$M:$M,0),1))</f>
        <v/>
      </c>
      <c r="H128" s="56" t="str">
        <f>IF(ISNA(MATCH($B128,'1k - Výsledková listina'!$M:$M,0)),"",INDEX('1k - Výsledková listina'!$P:$Q,MATCH($B128,'1k - Výsledková listina'!$M:$M,0),2))</f>
        <v/>
      </c>
      <c r="I128" s="56" t="str">
        <f t="shared" si="15"/>
        <v/>
      </c>
      <c r="J128" s="20" t="str">
        <f t="shared" si="16"/>
        <v/>
      </c>
      <c r="K128" s="20" t="str">
        <f t="shared" si="17"/>
        <v/>
      </c>
      <c r="L128" s="58" t="str">
        <f t="shared" si="18"/>
        <v/>
      </c>
      <c r="N128">
        <f t="shared" si="19"/>
        <v>0</v>
      </c>
    </row>
    <row r="129" spans="1:14" x14ac:dyDescent="0.25">
      <c r="A129" s="118" t="str">
        <f>IF(Soupisky!H65&lt;&gt;"", Soupisky!H65, "")</f>
        <v/>
      </c>
      <c r="B129" s="118" t="str">
        <f>IF(Soupisky!I65&lt;&gt;"", Soupisky!I65, "")</f>
        <v/>
      </c>
      <c r="C129" s="118" t="str">
        <f>IF(Soupisky!J65&lt;&gt;"", Soupisky!J65, "")</f>
        <v/>
      </c>
      <c r="D129" s="119" t="str">
        <f>IF(AND(A129&lt;&gt;"", Soupisky!E65 &lt;&gt; ""), Soupisky!E65, "")</f>
        <v/>
      </c>
      <c r="E129" s="56" t="str">
        <f>IF(ISNA(MATCH($B129,'1k - Výsledková listina'!$D:$D,0)),"",INDEX('1k - Výsledková listina'!$G:$H,MATCH($B129,'1k - Výsledková listina'!$D:$D,0),1))</f>
        <v/>
      </c>
      <c r="F129" s="57" t="str">
        <f>IF(ISNA(MATCH($B129,'1k - Výsledková listina'!$D:$D,0)),"",INDEX('1k - Výsledková listina'!$G:$H,MATCH($B129,'1k - Výsledková listina'!$D:$D,0),2))</f>
        <v/>
      </c>
      <c r="G129" s="56" t="str">
        <f>IF(ISNA(MATCH($B129,'1k - Výsledková listina'!$M:$M,0)),"",INDEX('1k - Výsledková listina'!$P:$Q,MATCH($B129,'1k - Výsledková listina'!$M:$M,0),1))</f>
        <v/>
      </c>
      <c r="H129" s="56" t="str">
        <f>IF(ISNA(MATCH($B129,'1k - Výsledková listina'!$M:$M,0)),"",INDEX('1k - Výsledková listina'!$P:$Q,MATCH($B129,'1k - Výsledková listina'!$M:$M,0),2))</f>
        <v/>
      </c>
      <c r="I129" s="56" t="str">
        <f t="shared" si="15"/>
        <v/>
      </c>
      <c r="J129" s="20" t="str">
        <f t="shared" si="16"/>
        <v/>
      </c>
      <c r="K129" s="20" t="str">
        <f t="shared" si="17"/>
        <v/>
      </c>
      <c r="L129" s="58" t="str">
        <f t="shared" si="18"/>
        <v/>
      </c>
      <c r="N129">
        <f t="shared" si="19"/>
        <v>0</v>
      </c>
    </row>
    <row r="130" spans="1:14" x14ac:dyDescent="0.25">
      <c r="A130" s="118" t="str">
        <f>IF(Soupisky!H66&lt;&gt;"", Soupisky!H66, "")</f>
        <v/>
      </c>
      <c r="B130" s="118" t="str">
        <f>IF(Soupisky!I66&lt;&gt;"", Soupisky!I66, "")</f>
        <v/>
      </c>
      <c r="C130" s="118" t="str">
        <f>IF(Soupisky!J66&lt;&gt;"", Soupisky!J66, "")</f>
        <v/>
      </c>
      <c r="D130" s="119" t="str">
        <f>IF(AND(A130&lt;&gt;"", Soupisky!E66 &lt;&gt; ""), Soupisky!E66, "")</f>
        <v/>
      </c>
      <c r="E130" s="56" t="str">
        <f>IF(ISNA(MATCH($B130,'1k - Výsledková listina'!$D:$D,0)),"",INDEX('1k - Výsledková listina'!$G:$H,MATCH($B130,'1k - Výsledková listina'!$D:$D,0),1))</f>
        <v/>
      </c>
      <c r="F130" s="57" t="str">
        <f>IF(ISNA(MATCH($B130,'1k - Výsledková listina'!$D:$D,0)),"",INDEX('1k - Výsledková listina'!$G:$H,MATCH($B130,'1k - Výsledková listina'!$D:$D,0),2))</f>
        <v/>
      </c>
      <c r="G130" s="56" t="str">
        <f>IF(ISNA(MATCH($B130,'1k - Výsledková listina'!$M:$M,0)),"",INDEX('1k - Výsledková listina'!$P:$Q,MATCH($B130,'1k - Výsledková listina'!$M:$M,0),1))</f>
        <v/>
      </c>
      <c r="H130" s="56" t="str">
        <f>IF(ISNA(MATCH($B130,'1k - Výsledková listina'!$M:$M,0)),"",INDEX('1k - Výsledková listina'!$P:$Q,MATCH($B130,'1k - Výsledková listina'!$M:$M,0),2))</f>
        <v/>
      </c>
      <c r="I130" s="56" t="str">
        <f t="shared" si="15"/>
        <v/>
      </c>
      <c r="J130" s="20" t="str">
        <f t="shared" si="16"/>
        <v/>
      </c>
      <c r="K130" s="20" t="str">
        <f t="shared" si="17"/>
        <v/>
      </c>
      <c r="L130" s="58" t="str">
        <f t="shared" si="18"/>
        <v/>
      </c>
      <c r="N130">
        <f t="shared" si="19"/>
        <v>0</v>
      </c>
    </row>
    <row r="131" spans="1:14" x14ac:dyDescent="0.25">
      <c r="A131" s="118" t="str">
        <f>IF(Soupisky!H67&lt;&gt;"", Soupisky!H67, "")</f>
        <v/>
      </c>
      <c r="B131" s="118" t="str">
        <f>IF(Soupisky!I67&lt;&gt;"", Soupisky!I67, "")</f>
        <v/>
      </c>
      <c r="C131" s="118" t="str">
        <f>IF(Soupisky!J67&lt;&gt;"", Soupisky!J67, "")</f>
        <v/>
      </c>
      <c r="D131" s="119" t="str">
        <f>IF(AND(A131&lt;&gt;"", Soupisky!E67 &lt;&gt; ""), Soupisky!E67, "")</f>
        <v/>
      </c>
      <c r="E131" s="56" t="str">
        <f>IF(ISNA(MATCH($B131,'1k - Výsledková listina'!$D:$D,0)),"",INDEX('1k - Výsledková listina'!$G:$H,MATCH($B131,'1k - Výsledková listina'!$D:$D,0),1))</f>
        <v/>
      </c>
      <c r="F131" s="57" t="str">
        <f>IF(ISNA(MATCH($B131,'1k - Výsledková listina'!$D:$D,0)),"",INDEX('1k - Výsledková listina'!$G:$H,MATCH($B131,'1k - Výsledková listina'!$D:$D,0),2))</f>
        <v/>
      </c>
      <c r="G131" s="56" t="str">
        <f>IF(ISNA(MATCH($B131,'1k - Výsledková listina'!$M:$M,0)),"",INDEX('1k - Výsledková listina'!$P:$Q,MATCH($B131,'1k - Výsledková listina'!$M:$M,0),1))</f>
        <v/>
      </c>
      <c r="H131" s="56" t="str">
        <f>IF(ISNA(MATCH($B131,'1k - Výsledková listina'!$M:$M,0)),"",INDEX('1k - Výsledková listina'!$P:$Q,MATCH($B131,'1k - Výsledková listina'!$M:$M,0),2))</f>
        <v/>
      </c>
      <c r="I131" s="56" t="str">
        <f t="shared" si="15"/>
        <v/>
      </c>
      <c r="J131" s="20" t="str">
        <f t="shared" si="16"/>
        <v/>
      </c>
      <c r="K131" s="20" t="str">
        <f t="shared" si="17"/>
        <v/>
      </c>
      <c r="L131" s="58" t="str">
        <f t="shared" si="18"/>
        <v/>
      </c>
      <c r="N131">
        <f t="shared" si="19"/>
        <v>0</v>
      </c>
    </row>
    <row r="132" spans="1:14" x14ac:dyDescent="0.25">
      <c r="A132" s="118" t="str">
        <f>IF(Soupisky!H78&lt;&gt;"", Soupisky!H78, "")</f>
        <v/>
      </c>
      <c r="B132" s="118" t="str">
        <f>IF(Soupisky!I78&lt;&gt;"", Soupisky!I78, "")</f>
        <v/>
      </c>
      <c r="C132" s="118" t="str">
        <f>IF(Soupisky!J78&lt;&gt;"", Soupisky!J78, "")</f>
        <v/>
      </c>
      <c r="D132" s="119" t="str">
        <f>IF(AND(A132&lt;&gt;"", Soupisky!E78 &lt;&gt; ""), Soupisky!E78, "")</f>
        <v/>
      </c>
      <c r="E132" s="56" t="str">
        <f>IF(ISNA(MATCH($B132,'1k - Výsledková listina'!$D:$D,0)),"",INDEX('1k - Výsledková listina'!$G:$H,MATCH($B132,'1k - Výsledková listina'!$D:$D,0),1))</f>
        <v/>
      </c>
      <c r="F132" s="57" t="str">
        <f>IF(ISNA(MATCH($B132,'1k - Výsledková listina'!$D:$D,0)),"",INDEX('1k - Výsledková listina'!$G:$H,MATCH($B132,'1k - Výsledková listina'!$D:$D,0),2))</f>
        <v/>
      </c>
      <c r="G132" s="56" t="str">
        <f>IF(ISNA(MATCH($B132,'1k - Výsledková listina'!$M:$M,0)),"",INDEX('1k - Výsledková listina'!$P:$Q,MATCH($B132,'1k - Výsledková listina'!$M:$M,0),1))</f>
        <v/>
      </c>
      <c r="H132" s="56" t="str">
        <f>IF(ISNA(MATCH($B132,'1k - Výsledková listina'!$M:$M,0)),"",INDEX('1k - Výsledková listina'!$P:$Q,MATCH($B132,'1k - Výsledková listina'!$M:$M,0),2))</f>
        <v/>
      </c>
      <c r="I132" s="56" t="str">
        <f t="shared" si="15"/>
        <v/>
      </c>
      <c r="J132" s="20" t="str">
        <f t="shared" si="16"/>
        <v/>
      </c>
      <c r="K132" s="20" t="str">
        <f t="shared" si="17"/>
        <v/>
      </c>
      <c r="L132" s="58" t="str">
        <f t="shared" si="18"/>
        <v/>
      </c>
      <c r="N132">
        <f t="shared" si="19"/>
        <v>0</v>
      </c>
    </row>
    <row r="133" spans="1:14" x14ac:dyDescent="0.25">
      <c r="A133" s="118" t="str">
        <f>IF(Soupisky!H79&lt;&gt;"", Soupisky!H79, "")</f>
        <v/>
      </c>
      <c r="B133" s="118" t="str">
        <f>IF(Soupisky!I79&lt;&gt;"", Soupisky!I79, "")</f>
        <v/>
      </c>
      <c r="C133" s="118" t="str">
        <f>IF(Soupisky!J79&lt;&gt;"", Soupisky!J79, "")</f>
        <v/>
      </c>
      <c r="D133" s="119" t="str">
        <f>IF(AND(A133&lt;&gt;"", Soupisky!E79 &lt;&gt; ""), Soupisky!E79, "")</f>
        <v/>
      </c>
      <c r="E133" s="56" t="str">
        <f>IF(ISNA(MATCH($B133,'1k - Výsledková listina'!$D:$D,0)),"",INDEX('1k - Výsledková listina'!$G:$H,MATCH($B133,'1k - Výsledková listina'!$D:$D,0),1))</f>
        <v/>
      </c>
      <c r="F133" s="57" t="str">
        <f>IF(ISNA(MATCH($B133,'1k - Výsledková listina'!$D:$D,0)),"",INDEX('1k - Výsledková listina'!$G:$H,MATCH($B133,'1k - Výsledková listina'!$D:$D,0),2))</f>
        <v/>
      </c>
      <c r="G133" s="56" t="str">
        <f>IF(ISNA(MATCH($B133,'1k - Výsledková listina'!$M:$M,0)),"",INDEX('1k - Výsledková listina'!$P:$Q,MATCH($B133,'1k - Výsledková listina'!$M:$M,0),1))</f>
        <v/>
      </c>
      <c r="H133" s="56" t="str">
        <f>IF(ISNA(MATCH($B133,'1k - Výsledková listina'!$M:$M,0)),"",INDEX('1k - Výsledková listina'!$P:$Q,MATCH($B133,'1k - Výsledková listina'!$M:$M,0),2))</f>
        <v/>
      </c>
      <c r="I133" s="56" t="str">
        <f t="shared" si="15"/>
        <v/>
      </c>
      <c r="J133" s="20" t="str">
        <f t="shared" si="16"/>
        <v/>
      </c>
      <c r="K133" s="20" t="str">
        <f t="shared" si="17"/>
        <v/>
      </c>
      <c r="L133" s="58" t="str">
        <f t="shared" si="18"/>
        <v/>
      </c>
      <c r="N133">
        <f t="shared" si="19"/>
        <v>0</v>
      </c>
    </row>
    <row r="134" spans="1:14" x14ac:dyDescent="0.25">
      <c r="A134" s="118" t="str">
        <f>IF(Soupisky!H80&lt;&gt;"", Soupisky!H80, "")</f>
        <v/>
      </c>
      <c r="B134" s="118" t="str">
        <f>IF(Soupisky!I80&lt;&gt;"", Soupisky!I80, "")</f>
        <v/>
      </c>
      <c r="C134" s="118" t="str">
        <f>IF(Soupisky!J80&lt;&gt;"", Soupisky!J80, "")</f>
        <v/>
      </c>
      <c r="D134" s="119" t="str">
        <f>IF(AND(A134&lt;&gt;"", Soupisky!E80 &lt;&gt; ""), Soupisky!E80, "")</f>
        <v/>
      </c>
      <c r="E134" s="56" t="str">
        <f>IF(ISNA(MATCH($B134,'1k - Výsledková listina'!$D:$D,0)),"",INDEX('1k - Výsledková listina'!$G:$H,MATCH($B134,'1k - Výsledková listina'!$D:$D,0),1))</f>
        <v/>
      </c>
      <c r="F134" s="57" t="str">
        <f>IF(ISNA(MATCH($B134,'1k - Výsledková listina'!$D:$D,0)),"",INDEX('1k - Výsledková listina'!$G:$H,MATCH($B134,'1k - Výsledková listina'!$D:$D,0),2))</f>
        <v/>
      </c>
      <c r="G134" s="56" t="str">
        <f>IF(ISNA(MATCH($B134,'1k - Výsledková listina'!$M:$M,0)),"",INDEX('1k - Výsledková listina'!$P:$Q,MATCH($B134,'1k - Výsledková listina'!$M:$M,0),1))</f>
        <v/>
      </c>
      <c r="H134" s="56" t="str">
        <f>IF(ISNA(MATCH($B134,'1k - Výsledková listina'!$M:$M,0)),"",INDEX('1k - Výsledková listina'!$P:$Q,MATCH($B134,'1k - Výsledková listina'!$M:$M,0),2))</f>
        <v/>
      </c>
      <c r="I134" s="56" t="str">
        <f t="shared" ref="I134:I161" si="20">IF(B134="","",COUNT(F134,H134))</f>
        <v/>
      </c>
      <c r="J134" s="20" t="str">
        <f t="shared" ref="J134:J161" si="21">IF(OR($I134=0, $I134=""),"",SUM(E134,G134))</f>
        <v/>
      </c>
      <c r="K134" s="20" t="str">
        <f t="shared" ref="K134:K161" si="22">IF(OR($I134=0, $I134=""),"",SUM(F134,H134))</f>
        <v/>
      </c>
      <c r="L134" s="58" t="str">
        <f t="shared" ref="L134:L161" si="23">IF(OR($I134=0, $I134=""), "",IF(ISTEXT(L133),1,L133+1))</f>
        <v/>
      </c>
      <c r="N134">
        <f t="shared" ref="N134:N161" si="24">IF(AND(A134&lt;&gt;"",A134&lt;&gt;0), 1, 0)</f>
        <v>0</v>
      </c>
    </row>
    <row r="135" spans="1:14" x14ac:dyDescent="0.25">
      <c r="A135" s="118" t="str">
        <f>IF(Soupisky!H89&lt;&gt;"", Soupisky!H89, "")</f>
        <v/>
      </c>
      <c r="B135" s="118" t="str">
        <f>IF(Soupisky!I89&lt;&gt;"", Soupisky!I89, "")</f>
        <v/>
      </c>
      <c r="C135" s="118" t="str">
        <f>IF(Soupisky!J89&lt;&gt;"", Soupisky!J89, "")</f>
        <v/>
      </c>
      <c r="D135" s="119" t="str">
        <f>IF(AND(A135&lt;&gt;"", Soupisky!E89 &lt;&gt; ""), Soupisky!E89, "")</f>
        <v/>
      </c>
      <c r="E135" s="56" t="str">
        <f>IF(ISNA(MATCH($B135,'1k - Výsledková listina'!$D:$D,0)),"",INDEX('1k - Výsledková listina'!$G:$H,MATCH($B135,'1k - Výsledková listina'!$D:$D,0),1))</f>
        <v/>
      </c>
      <c r="F135" s="57" t="str">
        <f>IF(ISNA(MATCH($B135,'1k - Výsledková listina'!$D:$D,0)),"",INDEX('1k - Výsledková listina'!$G:$H,MATCH($B135,'1k - Výsledková listina'!$D:$D,0),2))</f>
        <v/>
      </c>
      <c r="G135" s="56" t="str">
        <f>IF(ISNA(MATCH($B135,'1k - Výsledková listina'!$M:$M,0)),"",INDEX('1k - Výsledková listina'!$P:$Q,MATCH($B135,'1k - Výsledková listina'!$M:$M,0),1))</f>
        <v/>
      </c>
      <c r="H135" s="56" t="str">
        <f>IF(ISNA(MATCH($B135,'1k - Výsledková listina'!$M:$M,0)),"",INDEX('1k - Výsledková listina'!$P:$Q,MATCH($B135,'1k - Výsledková listina'!$M:$M,0),2))</f>
        <v/>
      </c>
      <c r="I135" s="56" t="str">
        <f t="shared" si="20"/>
        <v/>
      </c>
      <c r="J135" s="20" t="str">
        <f t="shared" si="21"/>
        <v/>
      </c>
      <c r="K135" s="20" t="str">
        <f t="shared" si="22"/>
        <v/>
      </c>
      <c r="L135" s="58" t="str">
        <f t="shared" si="23"/>
        <v/>
      </c>
      <c r="N135">
        <f t="shared" si="24"/>
        <v>0</v>
      </c>
    </row>
    <row r="136" spans="1:14" x14ac:dyDescent="0.25">
      <c r="A136" s="118" t="str">
        <f>IF(Soupisky!H90&lt;&gt;"", Soupisky!H90, "")</f>
        <v/>
      </c>
      <c r="B136" s="118" t="str">
        <f>IF(Soupisky!I90&lt;&gt;"", Soupisky!I90, "")</f>
        <v/>
      </c>
      <c r="C136" s="118" t="str">
        <f>IF(Soupisky!J90&lt;&gt;"", Soupisky!J90, "")</f>
        <v/>
      </c>
      <c r="D136" s="119" t="str">
        <f>IF(AND(A136&lt;&gt;"", Soupisky!E90 &lt;&gt; ""), Soupisky!E90, "")</f>
        <v/>
      </c>
      <c r="E136" s="56" t="str">
        <f>IF(ISNA(MATCH($B136,'1k - Výsledková listina'!$D:$D,0)),"",INDEX('1k - Výsledková listina'!$G:$H,MATCH($B136,'1k - Výsledková listina'!$D:$D,0),1))</f>
        <v/>
      </c>
      <c r="F136" s="57" t="str">
        <f>IF(ISNA(MATCH($B136,'1k - Výsledková listina'!$D:$D,0)),"",INDEX('1k - Výsledková listina'!$G:$H,MATCH($B136,'1k - Výsledková listina'!$D:$D,0),2))</f>
        <v/>
      </c>
      <c r="G136" s="56" t="str">
        <f>IF(ISNA(MATCH($B136,'1k - Výsledková listina'!$M:$M,0)),"",INDEX('1k - Výsledková listina'!$P:$Q,MATCH($B136,'1k - Výsledková listina'!$M:$M,0),1))</f>
        <v/>
      </c>
      <c r="H136" s="56" t="str">
        <f>IF(ISNA(MATCH($B136,'1k - Výsledková listina'!$M:$M,0)),"",INDEX('1k - Výsledková listina'!$P:$Q,MATCH($B136,'1k - Výsledková listina'!$M:$M,0),2))</f>
        <v/>
      </c>
      <c r="I136" s="56" t="str">
        <f t="shared" si="20"/>
        <v/>
      </c>
      <c r="J136" s="20" t="str">
        <f t="shared" si="21"/>
        <v/>
      </c>
      <c r="K136" s="20" t="str">
        <f t="shared" si="22"/>
        <v/>
      </c>
      <c r="L136" s="58" t="str">
        <f t="shared" si="23"/>
        <v/>
      </c>
      <c r="N136">
        <f t="shared" si="24"/>
        <v>0</v>
      </c>
    </row>
    <row r="137" spans="1:14" x14ac:dyDescent="0.25">
      <c r="A137" s="118" t="str">
        <f>IF(Soupisky!H91&lt;&gt;"", Soupisky!H91, "")</f>
        <v/>
      </c>
      <c r="B137" s="118" t="str">
        <f>IF(Soupisky!I91&lt;&gt;"", Soupisky!I91, "")</f>
        <v/>
      </c>
      <c r="C137" s="118" t="str">
        <f>IF(Soupisky!J91&lt;&gt;"", Soupisky!J91, "")</f>
        <v/>
      </c>
      <c r="D137" s="119" t="str">
        <f>IF(AND(A137&lt;&gt;"", Soupisky!E91 &lt;&gt; ""), Soupisky!E91, "")</f>
        <v/>
      </c>
      <c r="E137" s="56" t="str">
        <f>IF(ISNA(MATCH($B137,'1k - Výsledková listina'!$D:$D,0)),"",INDEX('1k - Výsledková listina'!$G:$H,MATCH($B137,'1k - Výsledková listina'!$D:$D,0),1))</f>
        <v/>
      </c>
      <c r="F137" s="57" t="str">
        <f>IF(ISNA(MATCH($B137,'1k - Výsledková listina'!$D:$D,0)),"",INDEX('1k - Výsledková listina'!$G:$H,MATCH($B137,'1k - Výsledková listina'!$D:$D,0),2))</f>
        <v/>
      </c>
      <c r="G137" s="56" t="str">
        <f>IF(ISNA(MATCH($B137,'1k - Výsledková listina'!$M:$M,0)),"",INDEX('1k - Výsledková listina'!$P:$Q,MATCH($B137,'1k - Výsledková listina'!$M:$M,0),1))</f>
        <v/>
      </c>
      <c r="H137" s="56" t="str">
        <f>IF(ISNA(MATCH($B137,'1k - Výsledková listina'!$M:$M,0)),"",INDEX('1k - Výsledková listina'!$P:$Q,MATCH($B137,'1k - Výsledková listina'!$M:$M,0),2))</f>
        <v/>
      </c>
      <c r="I137" s="56" t="str">
        <f t="shared" si="20"/>
        <v/>
      </c>
      <c r="J137" s="20" t="str">
        <f t="shared" si="21"/>
        <v/>
      </c>
      <c r="K137" s="20" t="str">
        <f t="shared" si="22"/>
        <v/>
      </c>
      <c r="L137" s="58" t="str">
        <f t="shared" si="23"/>
        <v/>
      </c>
      <c r="N137">
        <f t="shared" si="24"/>
        <v>0</v>
      </c>
    </row>
    <row r="138" spans="1:14" x14ac:dyDescent="0.25">
      <c r="A138" s="118" t="str">
        <f>IF(Soupisky!H92&lt;&gt;"", Soupisky!H92, "")</f>
        <v/>
      </c>
      <c r="B138" s="118" t="str">
        <f>IF(Soupisky!I92&lt;&gt;"", Soupisky!I92, "")</f>
        <v/>
      </c>
      <c r="C138" s="118" t="str">
        <f>IF(Soupisky!J92&lt;&gt;"", Soupisky!J92, "")</f>
        <v/>
      </c>
      <c r="D138" s="119" t="str">
        <f>IF(AND(A138&lt;&gt;"", Soupisky!E92 &lt;&gt; ""), Soupisky!E92, "")</f>
        <v/>
      </c>
      <c r="E138" s="56" t="str">
        <f>IF(ISNA(MATCH($B138,'1k - Výsledková listina'!$D:$D,0)),"",INDEX('1k - Výsledková listina'!$G:$H,MATCH($B138,'1k - Výsledková listina'!$D:$D,0),1))</f>
        <v/>
      </c>
      <c r="F138" s="57" t="str">
        <f>IF(ISNA(MATCH($B138,'1k - Výsledková listina'!$D:$D,0)),"",INDEX('1k - Výsledková listina'!$G:$H,MATCH($B138,'1k - Výsledková listina'!$D:$D,0),2))</f>
        <v/>
      </c>
      <c r="G138" s="56" t="str">
        <f>IF(ISNA(MATCH($B138,'1k - Výsledková listina'!$M:$M,0)),"",INDEX('1k - Výsledková listina'!$P:$Q,MATCH($B138,'1k - Výsledková listina'!$M:$M,0),1))</f>
        <v/>
      </c>
      <c r="H138" s="56" t="str">
        <f>IF(ISNA(MATCH($B138,'1k - Výsledková listina'!$M:$M,0)),"",INDEX('1k - Výsledková listina'!$P:$Q,MATCH($B138,'1k - Výsledková listina'!$M:$M,0),2))</f>
        <v/>
      </c>
      <c r="I138" s="56" t="str">
        <f t="shared" si="20"/>
        <v/>
      </c>
      <c r="J138" s="20" t="str">
        <f t="shared" si="21"/>
        <v/>
      </c>
      <c r="K138" s="20" t="str">
        <f t="shared" si="22"/>
        <v/>
      </c>
      <c r="L138" s="58" t="str">
        <f t="shared" si="23"/>
        <v/>
      </c>
      <c r="N138">
        <f t="shared" si="24"/>
        <v>0</v>
      </c>
    </row>
    <row r="139" spans="1:14" x14ac:dyDescent="0.25">
      <c r="A139" s="118" t="str">
        <f>IF(Soupisky!H93&lt;&gt;"", Soupisky!H93, "")</f>
        <v/>
      </c>
      <c r="B139" s="118" t="str">
        <f>IF(Soupisky!I93&lt;&gt;"", Soupisky!I93, "")</f>
        <v/>
      </c>
      <c r="C139" s="118" t="str">
        <f>IF(Soupisky!J93&lt;&gt;"", Soupisky!J93, "")</f>
        <v/>
      </c>
      <c r="D139" s="119" t="str">
        <f>IF(AND(A139&lt;&gt;"", Soupisky!E93 &lt;&gt; ""), Soupisky!E93, "")</f>
        <v/>
      </c>
      <c r="E139" s="56" t="str">
        <f>IF(ISNA(MATCH($B139,'1k - Výsledková listina'!$D:$D,0)),"",INDEX('1k - Výsledková listina'!$G:$H,MATCH($B139,'1k - Výsledková listina'!$D:$D,0),1))</f>
        <v/>
      </c>
      <c r="F139" s="57" t="str">
        <f>IF(ISNA(MATCH($B139,'1k - Výsledková listina'!$D:$D,0)),"",INDEX('1k - Výsledková listina'!$G:$H,MATCH($B139,'1k - Výsledková listina'!$D:$D,0),2))</f>
        <v/>
      </c>
      <c r="G139" s="56" t="str">
        <f>IF(ISNA(MATCH($B139,'1k - Výsledková listina'!$M:$M,0)),"",INDEX('1k - Výsledková listina'!$P:$Q,MATCH($B139,'1k - Výsledková listina'!$M:$M,0),1))</f>
        <v/>
      </c>
      <c r="H139" s="56" t="str">
        <f>IF(ISNA(MATCH($B139,'1k - Výsledková listina'!$M:$M,0)),"",INDEX('1k - Výsledková listina'!$P:$Q,MATCH($B139,'1k - Výsledková listina'!$M:$M,0),2))</f>
        <v/>
      </c>
      <c r="I139" s="56" t="str">
        <f t="shared" si="20"/>
        <v/>
      </c>
      <c r="J139" s="20" t="str">
        <f t="shared" si="21"/>
        <v/>
      </c>
      <c r="K139" s="20" t="str">
        <f t="shared" si="22"/>
        <v/>
      </c>
      <c r="L139" s="58" t="str">
        <f t="shared" si="23"/>
        <v/>
      </c>
      <c r="N139">
        <f t="shared" si="24"/>
        <v>0</v>
      </c>
    </row>
    <row r="140" spans="1:14" x14ac:dyDescent="0.25">
      <c r="A140" s="118" t="str">
        <f>IF(Soupisky!H104&lt;&gt;"", Soupisky!H104, "")</f>
        <v/>
      </c>
      <c r="B140" s="118" t="str">
        <f>IF(Soupisky!I104&lt;&gt;"", Soupisky!I104, "")</f>
        <v/>
      </c>
      <c r="C140" s="118" t="str">
        <f>IF(Soupisky!J104&lt;&gt;"", Soupisky!J104, "")</f>
        <v/>
      </c>
      <c r="D140" s="119" t="str">
        <f>IF(AND(A140&lt;&gt;"", Soupisky!E104 &lt;&gt; ""), Soupisky!E104, "")</f>
        <v/>
      </c>
      <c r="E140" s="56" t="str">
        <f>IF(ISNA(MATCH($B140,'1k - Výsledková listina'!$D:$D,0)),"",INDEX('1k - Výsledková listina'!$G:$H,MATCH($B140,'1k - Výsledková listina'!$D:$D,0),1))</f>
        <v/>
      </c>
      <c r="F140" s="57" t="str">
        <f>IF(ISNA(MATCH($B140,'1k - Výsledková listina'!$D:$D,0)),"",INDEX('1k - Výsledková listina'!$G:$H,MATCH($B140,'1k - Výsledková listina'!$D:$D,0),2))</f>
        <v/>
      </c>
      <c r="G140" s="56" t="str">
        <f>IF(ISNA(MATCH($B140,'1k - Výsledková listina'!$M:$M,0)),"",INDEX('1k - Výsledková listina'!$P:$Q,MATCH($B140,'1k - Výsledková listina'!$M:$M,0),1))</f>
        <v/>
      </c>
      <c r="H140" s="56" t="str">
        <f>IF(ISNA(MATCH($B140,'1k - Výsledková listina'!$M:$M,0)),"",INDEX('1k - Výsledková listina'!$P:$Q,MATCH($B140,'1k - Výsledková listina'!$M:$M,0),2))</f>
        <v/>
      </c>
      <c r="I140" s="56" t="str">
        <f t="shared" si="20"/>
        <v/>
      </c>
      <c r="J140" s="20" t="str">
        <f t="shared" si="21"/>
        <v/>
      </c>
      <c r="K140" s="20" t="str">
        <f t="shared" si="22"/>
        <v/>
      </c>
      <c r="L140" s="58" t="str">
        <f t="shared" si="23"/>
        <v/>
      </c>
      <c r="N140">
        <f t="shared" si="24"/>
        <v>0</v>
      </c>
    </row>
    <row r="141" spans="1:14" x14ac:dyDescent="0.25">
      <c r="A141" s="118" t="str">
        <f>IF(Soupisky!H105&lt;&gt;"", Soupisky!H105, "")</f>
        <v/>
      </c>
      <c r="B141" s="118" t="str">
        <f>IF(Soupisky!I105&lt;&gt;"", Soupisky!I105, "")</f>
        <v/>
      </c>
      <c r="C141" s="118" t="str">
        <f>IF(Soupisky!J105&lt;&gt;"", Soupisky!J105, "")</f>
        <v/>
      </c>
      <c r="D141" s="119" t="str">
        <f>IF(AND(A141&lt;&gt;"", Soupisky!E105 &lt;&gt; ""), Soupisky!E105, "")</f>
        <v/>
      </c>
      <c r="E141" s="56" t="str">
        <f>IF(ISNA(MATCH($B141,'1k - Výsledková listina'!$D:$D,0)),"",INDEX('1k - Výsledková listina'!$G:$H,MATCH($B141,'1k - Výsledková listina'!$D:$D,0),1))</f>
        <v/>
      </c>
      <c r="F141" s="57" t="str">
        <f>IF(ISNA(MATCH($B141,'1k - Výsledková listina'!$D:$D,0)),"",INDEX('1k - Výsledková listina'!$G:$H,MATCH($B141,'1k - Výsledková listina'!$D:$D,0),2))</f>
        <v/>
      </c>
      <c r="G141" s="56" t="str">
        <f>IF(ISNA(MATCH($B141,'1k - Výsledková listina'!$M:$M,0)),"",INDEX('1k - Výsledková listina'!$P:$Q,MATCH($B141,'1k - Výsledková listina'!$M:$M,0),1))</f>
        <v/>
      </c>
      <c r="H141" s="56" t="str">
        <f>IF(ISNA(MATCH($B141,'1k - Výsledková listina'!$M:$M,0)),"",INDEX('1k - Výsledková listina'!$P:$Q,MATCH($B141,'1k - Výsledková listina'!$M:$M,0),2))</f>
        <v/>
      </c>
      <c r="I141" s="56" t="str">
        <f t="shared" si="20"/>
        <v/>
      </c>
      <c r="J141" s="20" t="str">
        <f t="shared" si="21"/>
        <v/>
      </c>
      <c r="K141" s="20" t="str">
        <f t="shared" si="22"/>
        <v/>
      </c>
      <c r="L141" s="58" t="str">
        <f t="shared" si="23"/>
        <v/>
      </c>
      <c r="N141">
        <f t="shared" si="24"/>
        <v>0</v>
      </c>
    </row>
    <row r="142" spans="1:14" x14ac:dyDescent="0.25">
      <c r="A142" s="118" t="str">
        <f>IF(Soupisky!H106&lt;&gt;"", Soupisky!H106, "")</f>
        <v/>
      </c>
      <c r="B142" s="118" t="str">
        <f>IF(Soupisky!I106&lt;&gt;"", Soupisky!I106, "")</f>
        <v/>
      </c>
      <c r="C142" s="118" t="str">
        <f>IF(Soupisky!J106&lt;&gt;"", Soupisky!J106, "")</f>
        <v/>
      </c>
      <c r="D142" s="119" t="str">
        <f>IF(AND(A142&lt;&gt;"", Soupisky!E106 &lt;&gt; ""), Soupisky!E106, "")</f>
        <v/>
      </c>
      <c r="E142" s="56" t="str">
        <f>IF(ISNA(MATCH($B142,'1k - Výsledková listina'!$D:$D,0)),"",INDEX('1k - Výsledková listina'!$G:$H,MATCH($B142,'1k - Výsledková listina'!$D:$D,0),1))</f>
        <v/>
      </c>
      <c r="F142" s="57" t="str">
        <f>IF(ISNA(MATCH($B142,'1k - Výsledková listina'!$D:$D,0)),"",INDEX('1k - Výsledková listina'!$G:$H,MATCH($B142,'1k - Výsledková listina'!$D:$D,0),2))</f>
        <v/>
      </c>
      <c r="G142" s="56" t="str">
        <f>IF(ISNA(MATCH($B142,'1k - Výsledková listina'!$M:$M,0)),"",INDEX('1k - Výsledková listina'!$P:$Q,MATCH($B142,'1k - Výsledková listina'!$M:$M,0),1))</f>
        <v/>
      </c>
      <c r="H142" s="56" t="str">
        <f>IF(ISNA(MATCH($B142,'1k - Výsledková listina'!$M:$M,0)),"",INDEX('1k - Výsledková listina'!$P:$Q,MATCH($B142,'1k - Výsledková listina'!$M:$M,0),2))</f>
        <v/>
      </c>
      <c r="I142" s="56" t="str">
        <f t="shared" si="20"/>
        <v/>
      </c>
      <c r="J142" s="20" t="str">
        <f t="shared" si="21"/>
        <v/>
      </c>
      <c r="K142" s="20" t="str">
        <f t="shared" si="22"/>
        <v/>
      </c>
      <c r="L142" s="58" t="str">
        <f t="shared" si="23"/>
        <v/>
      </c>
      <c r="N142">
        <f t="shared" si="24"/>
        <v>0</v>
      </c>
    </row>
    <row r="143" spans="1:14" x14ac:dyDescent="0.25">
      <c r="A143" s="118" t="str">
        <f>IF(Soupisky!H119&lt;&gt;"", Soupisky!H119, "")</f>
        <v/>
      </c>
      <c r="B143" s="118" t="str">
        <f>IF(Soupisky!I119&lt;&gt;"", Soupisky!I119, "")</f>
        <v/>
      </c>
      <c r="C143" s="118" t="str">
        <f>IF(Soupisky!J119&lt;&gt;"", Soupisky!J119, "")</f>
        <v/>
      </c>
      <c r="D143" s="119" t="str">
        <f>IF(AND(A143&lt;&gt;"", Soupisky!E119 &lt;&gt; ""), Soupisky!E119, "")</f>
        <v/>
      </c>
      <c r="E143" s="56" t="str">
        <f>IF(ISNA(MATCH($B143,'1k - Výsledková listina'!$D:$D,0)),"",INDEX('1k - Výsledková listina'!$G:$H,MATCH($B143,'1k - Výsledková listina'!$D:$D,0),1))</f>
        <v/>
      </c>
      <c r="F143" s="57" t="str">
        <f>IF(ISNA(MATCH($B143,'1k - Výsledková listina'!$D:$D,0)),"",INDEX('1k - Výsledková listina'!$G:$H,MATCH($B143,'1k - Výsledková listina'!$D:$D,0),2))</f>
        <v/>
      </c>
      <c r="G143" s="56" t="str">
        <f>IF(ISNA(MATCH($B143,'1k - Výsledková listina'!$M:$M,0)),"",INDEX('1k - Výsledková listina'!$P:$Q,MATCH($B143,'1k - Výsledková listina'!$M:$M,0),1))</f>
        <v/>
      </c>
      <c r="H143" s="56" t="str">
        <f>IF(ISNA(MATCH($B143,'1k - Výsledková listina'!$M:$M,0)),"",INDEX('1k - Výsledková listina'!$P:$Q,MATCH($B143,'1k - Výsledková listina'!$M:$M,0),2))</f>
        <v/>
      </c>
      <c r="I143" s="56" t="str">
        <f t="shared" si="20"/>
        <v/>
      </c>
      <c r="J143" s="20" t="str">
        <f t="shared" si="21"/>
        <v/>
      </c>
      <c r="K143" s="20" t="str">
        <f t="shared" si="22"/>
        <v/>
      </c>
      <c r="L143" s="58" t="str">
        <f t="shared" si="23"/>
        <v/>
      </c>
      <c r="N143">
        <f t="shared" si="24"/>
        <v>0</v>
      </c>
    </row>
    <row r="144" spans="1:14" x14ac:dyDescent="0.25">
      <c r="A144" s="118" t="str">
        <f>IF(Soupisky!H126&lt;&gt;"", Soupisky!H126, "")</f>
        <v/>
      </c>
      <c r="B144" s="118" t="str">
        <f>IF(Soupisky!I126&lt;&gt;"", Soupisky!I126, "")</f>
        <v/>
      </c>
      <c r="C144" s="118" t="str">
        <f>IF(Soupisky!J126&lt;&gt;"", Soupisky!J126, "")</f>
        <v/>
      </c>
      <c r="D144" s="119" t="str">
        <f>IF(AND(A144&lt;&gt;"", Soupisky!E126 &lt;&gt; ""), Soupisky!E126, "")</f>
        <v/>
      </c>
      <c r="E144" s="56" t="str">
        <f>IF(ISNA(MATCH($B144,'1k - Výsledková listina'!$D:$D,0)),"",INDEX('1k - Výsledková listina'!$G:$H,MATCH($B144,'1k - Výsledková listina'!$D:$D,0),1))</f>
        <v/>
      </c>
      <c r="F144" s="57" t="str">
        <f>IF(ISNA(MATCH($B144,'1k - Výsledková listina'!$D:$D,0)),"",INDEX('1k - Výsledková listina'!$G:$H,MATCH($B144,'1k - Výsledková listina'!$D:$D,0),2))</f>
        <v/>
      </c>
      <c r="G144" s="56" t="str">
        <f>IF(ISNA(MATCH($B144,'1k - Výsledková listina'!$M:$M,0)),"",INDEX('1k - Výsledková listina'!$P:$Q,MATCH($B144,'1k - Výsledková listina'!$M:$M,0),1))</f>
        <v/>
      </c>
      <c r="H144" s="56" t="str">
        <f>IF(ISNA(MATCH($B144,'1k - Výsledková listina'!$M:$M,0)),"",INDEX('1k - Výsledková listina'!$P:$Q,MATCH($B144,'1k - Výsledková listina'!$M:$M,0),2))</f>
        <v/>
      </c>
      <c r="I144" s="56" t="str">
        <f t="shared" si="20"/>
        <v/>
      </c>
      <c r="J144" s="20" t="str">
        <f t="shared" si="21"/>
        <v/>
      </c>
      <c r="K144" s="20" t="str">
        <f t="shared" si="22"/>
        <v/>
      </c>
      <c r="L144" s="58" t="str">
        <f t="shared" si="23"/>
        <v/>
      </c>
      <c r="N144">
        <f t="shared" si="24"/>
        <v>0</v>
      </c>
    </row>
    <row r="145" spans="1:14" x14ac:dyDescent="0.25">
      <c r="A145" s="118" t="str">
        <f>IF(Soupisky!H127&lt;&gt;"", Soupisky!H127, "")</f>
        <v/>
      </c>
      <c r="B145" s="118" t="str">
        <f>IF(Soupisky!I127&lt;&gt;"", Soupisky!I127, "")</f>
        <v/>
      </c>
      <c r="C145" s="118" t="str">
        <f>IF(Soupisky!J127&lt;&gt;"", Soupisky!J127, "")</f>
        <v/>
      </c>
      <c r="D145" s="119" t="str">
        <f>IF(AND(A145&lt;&gt;"", Soupisky!E127 &lt;&gt; ""), Soupisky!E127, "")</f>
        <v/>
      </c>
      <c r="E145" s="56" t="str">
        <f>IF(ISNA(MATCH($B145,'1k - Výsledková listina'!$D:$D,0)),"",INDEX('1k - Výsledková listina'!$G:$H,MATCH($B145,'1k - Výsledková listina'!$D:$D,0),1))</f>
        <v/>
      </c>
      <c r="F145" s="57" t="str">
        <f>IF(ISNA(MATCH($B145,'1k - Výsledková listina'!$D:$D,0)),"",INDEX('1k - Výsledková listina'!$G:$H,MATCH($B145,'1k - Výsledková listina'!$D:$D,0),2))</f>
        <v/>
      </c>
      <c r="G145" s="56" t="str">
        <f>IF(ISNA(MATCH($B145,'1k - Výsledková listina'!$M:$M,0)),"",INDEX('1k - Výsledková listina'!$P:$Q,MATCH($B145,'1k - Výsledková listina'!$M:$M,0),1))</f>
        <v/>
      </c>
      <c r="H145" s="56" t="str">
        <f>IF(ISNA(MATCH($B145,'1k - Výsledková listina'!$M:$M,0)),"",INDEX('1k - Výsledková listina'!$P:$Q,MATCH($B145,'1k - Výsledková listina'!$M:$M,0),2))</f>
        <v/>
      </c>
      <c r="I145" s="56" t="str">
        <f t="shared" si="20"/>
        <v/>
      </c>
      <c r="J145" s="20" t="str">
        <f t="shared" si="21"/>
        <v/>
      </c>
      <c r="K145" s="20" t="str">
        <f t="shared" si="22"/>
        <v/>
      </c>
      <c r="L145" s="58" t="str">
        <f t="shared" si="23"/>
        <v/>
      </c>
      <c r="N145">
        <f t="shared" si="24"/>
        <v>0</v>
      </c>
    </row>
    <row r="146" spans="1:14" x14ac:dyDescent="0.25">
      <c r="A146" s="118" t="str">
        <f>IF(Soupisky!H128&lt;&gt;"", Soupisky!H128, "")</f>
        <v/>
      </c>
      <c r="B146" s="118" t="str">
        <f>IF(Soupisky!I128&lt;&gt;"", Soupisky!I128, "")</f>
        <v/>
      </c>
      <c r="C146" s="118" t="str">
        <f>IF(Soupisky!J128&lt;&gt;"", Soupisky!J128, "")</f>
        <v/>
      </c>
      <c r="D146" s="119" t="str">
        <f>IF(AND(A146&lt;&gt;"", Soupisky!E128 &lt;&gt; ""), Soupisky!E128, "")</f>
        <v/>
      </c>
      <c r="E146" s="56" t="str">
        <f>IF(ISNA(MATCH($B146,'1k - Výsledková listina'!$D:$D,0)),"",INDEX('1k - Výsledková listina'!$G:$H,MATCH($B146,'1k - Výsledková listina'!$D:$D,0),1))</f>
        <v/>
      </c>
      <c r="F146" s="57" t="str">
        <f>IF(ISNA(MATCH($B146,'1k - Výsledková listina'!$D:$D,0)),"",INDEX('1k - Výsledková listina'!$G:$H,MATCH($B146,'1k - Výsledková listina'!$D:$D,0),2))</f>
        <v/>
      </c>
      <c r="G146" s="56" t="str">
        <f>IF(ISNA(MATCH($B146,'1k - Výsledková listina'!$M:$M,0)),"",INDEX('1k - Výsledková listina'!$P:$Q,MATCH($B146,'1k - Výsledková listina'!$M:$M,0),1))</f>
        <v/>
      </c>
      <c r="H146" s="56" t="str">
        <f>IF(ISNA(MATCH($B146,'1k - Výsledková listina'!$M:$M,0)),"",INDEX('1k - Výsledková listina'!$P:$Q,MATCH($B146,'1k - Výsledková listina'!$M:$M,0),2))</f>
        <v/>
      </c>
      <c r="I146" s="56" t="str">
        <f t="shared" si="20"/>
        <v/>
      </c>
      <c r="J146" s="20" t="str">
        <f t="shared" si="21"/>
        <v/>
      </c>
      <c r="K146" s="20" t="str">
        <f t="shared" si="22"/>
        <v/>
      </c>
      <c r="L146" s="58" t="str">
        <f t="shared" si="23"/>
        <v/>
      </c>
      <c r="N146">
        <f t="shared" si="24"/>
        <v>0</v>
      </c>
    </row>
    <row r="147" spans="1:14" x14ac:dyDescent="0.25">
      <c r="A147" s="118" t="str">
        <f>IF(Soupisky!H129&lt;&gt;"", Soupisky!H129, "")</f>
        <v/>
      </c>
      <c r="B147" s="118" t="str">
        <f>IF(Soupisky!I129&lt;&gt;"", Soupisky!I129, "")</f>
        <v/>
      </c>
      <c r="C147" s="118" t="str">
        <f>IF(Soupisky!J129&lt;&gt;"", Soupisky!J129, "")</f>
        <v/>
      </c>
      <c r="D147" s="119" t="str">
        <f>IF(AND(A147&lt;&gt;"", Soupisky!E129 &lt;&gt; ""), Soupisky!E129, "")</f>
        <v/>
      </c>
      <c r="E147" s="56" t="str">
        <f>IF(ISNA(MATCH($B147,'1k - Výsledková listina'!$D:$D,0)),"",INDEX('1k - Výsledková listina'!$G:$H,MATCH($B147,'1k - Výsledková listina'!$D:$D,0),1))</f>
        <v/>
      </c>
      <c r="F147" s="57" t="str">
        <f>IF(ISNA(MATCH($B147,'1k - Výsledková listina'!$D:$D,0)),"",INDEX('1k - Výsledková listina'!$G:$H,MATCH($B147,'1k - Výsledková listina'!$D:$D,0),2))</f>
        <v/>
      </c>
      <c r="G147" s="56" t="str">
        <f>IF(ISNA(MATCH($B147,'1k - Výsledková listina'!$M:$M,0)),"",INDEX('1k - Výsledková listina'!$P:$Q,MATCH($B147,'1k - Výsledková listina'!$M:$M,0),1))</f>
        <v/>
      </c>
      <c r="H147" s="56" t="str">
        <f>IF(ISNA(MATCH($B147,'1k - Výsledková listina'!$M:$M,0)),"",INDEX('1k - Výsledková listina'!$P:$Q,MATCH($B147,'1k - Výsledková listina'!$M:$M,0),2))</f>
        <v/>
      </c>
      <c r="I147" s="56" t="str">
        <f t="shared" si="20"/>
        <v/>
      </c>
      <c r="J147" s="20" t="str">
        <f t="shared" si="21"/>
        <v/>
      </c>
      <c r="K147" s="20" t="str">
        <f t="shared" si="22"/>
        <v/>
      </c>
      <c r="L147" s="58" t="str">
        <f t="shared" si="23"/>
        <v/>
      </c>
      <c r="N147">
        <f t="shared" si="24"/>
        <v>0</v>
      </c>
    </row>
    <row r="148" spans="1:14" x14ac:dyDescent="0.25">
      <c r="A148" s="118" t="str">
        <f>IF(Soupisky!H130&lt;&gt;"", Soupisky!H130, "")</f>
        <v/>
      </c>
      <c r="B148" s="118" t="str">
        <f>IF(Soupisky!I130&lt;&gt;"", Soupisky!I130, "")</f>
        <v/>
      </c>
      <c r="C148" s="118" t="str">
        <f>IF(Soupisky!J130&lt;&gt;"", Soupisky!J130, "")</f>
        <v/>
      </c>
      <c r="D148" s="119" t="str">
        <f>IF(AND(A148&lt;&gt;"", Soupisky!E130 &lt;&gt; ""), Soupisky!E130, "")</f>
        <v/>
      </c>
      <c r="E148" s="56" t="str">
        <f>IF(ISNA(MATCH($B148,'1k - Výsledková listina'!$D:$D,0)),"",INDEX('1k - Výsledková listina'!$G:$H,MATCH($B148,'1k - Výsledková listina'!$D:$D,0),1))</f>
        <v/>
      </c>
      <c r="F148" s="57" t="str">
        <f>IF(ISNA(MATCH($B148,'1k - Výsledková listina'!$D:$D,0)),"",INDEX('1k - Výsledková listina'!$G:$H,MATCH($B148,'1k - Výsledková listina'!$D:$D,0),2))</f>
        <v/>
      </c>
      <c r="G148" s="56" t="str">
        <f>IF(ISNA(MATCH($B148,'1k - Výsledková listina'!$M:$M,0)),"",INDEX('1k - Výsledková listina'!$P:$Q,MATCH($B148,'1k - Výsledková listina'!$M:$M,0),1))</f>
        <v/>
      </c>
      <c r="H148" s="56" t="str">
        <f>IF(ISNA(MATCH($B148,'1k - Výsledková listina'!$M:$M,0)),"",INDEX('1k - Výsledková listina'!$P:$Q,MATCH($B148,'1k - Výsledková listina'!$M:$M,0),2))</f>
        <v/>
      </c>
      <c r="I148" s="56" t="str">
        <f t="shared" si="20"/>
        <v/>
      </c>
      <c r="J148" s="20" t="str">
        <f t="shared" si="21"/>
        <v/>
      </c>
      <c r="K148" s="20" t="str">
        <f t="shared" si="22"/>
        <v/>
      </c>
      <c r="L148" s="58" t="str">
        <f t="shared" si="23"/>
        <v/>
      </c>
      <c r="N148">
        <f t="shared" si="24"/>
        <v>0</v>
      </c>
    </row>
    <row r="149" spans="1:14" x14ac:dyDescent="0.25">
      <c r="A149" s="118" t="str">
        <f>IF(Soupisky!H131&lt;&gt;"", Soupisky!H131, "")</f>
        <v/>
      </c>
      <c r="B149" s="118" t="str">
        <f>IF(Soupisky!I131&lt;&gt;"", Soupisky!I131, "")</f>
        <v/>
      </c>
      <c r="C149" s="118" t="str">
        <f>IF(Soupisky!J131&lt;&gt;"", Soupisky!J131, "")</f>
        <v/>
      </c>
      <c r="D149" s="119" t="str">
        <f>IF(AND(A149&lt;&gt;"", Soupisky!E131 &lt;&gt; ""), Soupisky!E131, "")</f>
        <v/>
      </c>
      <c r="E149" s="56" t="str">
        <f>IF(ISNA(MATCH($B149,'1k - Výsledková listina'!$D:$D,0)),"",INDEX('1k - Výsledková listina'!$G:$H,MATCH($B149,'1k - Výsledková listina'!$D:$D,0),1))</f>
        <v/>
      </c>
      <c r="F149" s="57" t="str">
        <f>IF(ISNA(MATCH($B149,'1k - Výsledková listina'!$D:$D,0)),"",INDEX('1k - Výsledková listina'!$G:$H,MATCH($B149,'1k - Výsledková listina'!$D:$D,0),2))</f>
        <v/>
      </c>
      <c r="G149" s="56" t="str">
        <f>IF(ISNA(MATCH($B149,'1k - Výsledková listina'!$M:$M,0)),"",INDEX('1k - Výsledková listina'!$P:$Q,MATCH($B149,'1k - Výsledková listina'!$M:$M,0),1))</f>
        <v/>
      </c>
      <c r="H149" s="56" t="str">
        <f>IF(ISNA(MATCH($B149,'1k - Výsledková listina'!$M:$M,0)),"",INDEX('1k - Výsledková listina'!$P:$Q,MATCH($B149,'1k - Výsledková listina'!$M:$M,0),2))</f>
        <v/>
      </c>
      <c r="I149" s="56" t="str">
        <f t="shared" si="20"/>
        <v/>
      </c>
      <c r="J149" s="20" t="str">
        <f t="shared" si="21"/>
        <v/>
      </c>
      <c r="K149" s="20" t="str">
        <f t="shared" si="22"/>
        <v/>
      </c>
      <c r="L149" s="58" t="str">
        <f t="shared" si="23"/>
        <v/>
      </c>
      <c r="N149">
        <f t="shared" si="24"/>
        <v>0</v>
      </c>
    </row>
    <row r="150" spans="1:14" x14ac:dyDescent="0.25">
      <c r="A150" s="118" t="str">
        <f>IF(Soupisky!H132&lt;&gt;"", Soupisky!H132, "")</f>
        <v/>
      </c>
      <c r="B150" s="118" t="str">
        <f>IF(Soupisky!I132&lt;&gt;"", Soupisky!I132, "")</f>
        <v/>
      </c>
      <c r="C150" s="118" t="str">
        <f>IF(Soupisky!J132&lt;&gt;"", Soupisky!J132, "")</f>
        <v/>
      </c>
      <c r="D150" s="119" t="str">
        <f>IF(AND(A150&lt;&gt;"", Soupisky!E132 &lt;&gt; ""), Soupisky!E132, "")</f>
        <v/>
      </c>
      <c r="E150" s="56" t="str">
        <f>IF(ISNA(MATCH($B150,'1k - Výsledková listina'!$D:$D,0)),"",INDEX('1k - Výsledková listina'!$G:$H,MATCH($B150,'1k - Výsledková listina'!$D:$D,0),1))</f>
        <v/>
      </c>
      <c r="F150" s="57" t="str">
        <f>IF(ISNA(MATCH($B150,'1k - Výsledková listina'!$D:$D,0)),"",INDEX('1k - Výsledková listina'!$G:$H,MATCH($B150,'1k - Výsledková listina'!$D:$D,0),2))</f>
        <v/>
      </c>
      <c r="G150" s="56" t="str">
        <f>IF(ISNA(MATCH($B150,'1k - Výsledková listina'!$M:$M,0)),"",INDEX('1k - Výsledková listina'!$P:$Q,MATCH($B150,'1k - Výsledková listina'!$M:$M,0),1))</f>
        <v/>
      </c>
      <c r="H150" s="56" t="str">
        <f>IF(ISNA(MATCH($B150,'1k - Výsledková listina'!$M:$M,0)),"",INDEX('1k - Výsledková listina'!$P:$Q,MATCH($B150,'1k - Výsledková listina'!$M:$M,0),2))</f>
        <v/>
      </c>
      <c r="I150" s="56" t="str">
        <f t="shared" si="20"/>
        <v/>
      </c>
      <c r="J150" s="20" t="str">
        <f t="shared" si="21"/>
        <v/>
      </c>
      <c r="K150" s="20" t="str">
        <f t="shared" si="22"/>
        <v/>
      </c>
      <c r="L150" s="58" t="str">
        <f t="shared" si="23"/>
        <v/>
      </c>
      <c r="N150">
        <f t="shared" si="24"/>
        <v>0</v>
      </c>
    </row>
    <row r="151" spans="1:14" x14ac:dyDescent="0.25">
      <c r="A151" s="118" t="str">
        <f>IF(Soupisky!H142&lt;&gt;"", Soupisky!H142, "")</f>
        <v/>
      </c>
      <c r="B151" s="118" t="str">
        <f>IF(Soupisky!I142&lt;&gt;"", Soupisky!I142, "")</f>
        <v/>
      </c>
      <c r="C151" s="118" t="str">
        <f>IF(Soupisky!J142&lt;&gt;"", Soupisky!J142, "")</f>
        <v/>
      </c>
      <c r="D151" s="119" t="str">
        <f>IF(AND(A151&lt;&gt;"", Soupisky!E142 &lt;&gt; ""), Soupisky!E142, "")</f>
        <v/>
      </c>
      <c r="E151" s="56" t="str">
        <f>IF(ISNA(MATCH($B151,'1k - Výsledková listina'!$D:$D,0)),"",INDEX('1k - Výsledková listina'!$G:$H,MATCH($B151,'1k - Výsledková listina'!$D:$D,0),1))</f>
        <v/>
      </c>
      <c r="F151" s="57" t="str">
        <f>IF(ISNA(MATCH($B151,'1k - Výsledková listina'!$D:$D,0)),"",INDEX('1k - Výsledková listina'!$G:$H,MATCH($B151,'1k - Výsledková listina'!$D:$D,0),2))</f>
        <v/>
      </c>
      <c r="G151" s="56" t="str">
        <f>IF(ISNA(MATCH($B151,'1k - Výsledková listina'!$M:$M,0)),"",INDEX('1k - Výsledková listina'!$P:$Q,MATCH($B151,'1k - Výsledková listina'!$M:$M,0),1))</f>
        <v/>
      </c>
      <c r="H151" s="56" t="str">
        <f>IF(ISNA(MATCH($B151,'1k - Výsledková listina'!$M:$M,0)),"",INDEX('1k - Výsledková listina'!$P:$Q,MATCH($B151,'1k - Výsledková listina'!$M:$M,0),2))</f>
        <v/>
      </c>
      <c r="I151" s="56" t="str">
        <f t="shared" si="20"/>
        <v/>
      </c>
      <c r="J151" s="20" t="str">
        <f t="shared" si="21"/>
        <v/>
      </c>
      <c r="K151" s="20" t="str">
        <f t="shared" si="22"/>
        <v/>
      </c>
      <c r="L151" s="58" t="str">
        <f t="shared" si="23"/>
        <v/>
      </c>
      <c r="N151">
        <f t="shared" si="24"/>
        <v>0</v>
      </c>
    </row>
    <row r="152" spans="1:14" x14ac:dyDescent="0.25">
      <c r="A152" s="118" t="str">
        <f>IF(Soupisky!H143&lt;&gt;"", Soupisky!H143, "")</f>
        <v/>
      </c>
      <c r="B152" s="118" t="str">
        <f>IF(Soupisky!I143&lt;&gt;"", Soupisky!I143, "")</f>
        <v/>
      </c>
      <c r="C152" s="118" t="str">
        <f>IF(Soupisky!J143&lt;&gt;"", Soupisky!J143, "")</f>
        <v/>
      </c>
      <c r="D152" s="119" t="str">
        <f>IF(AND(A152&lt;&gt;"", Soupisky!E143 &lt;&gt; ""), Soupisky!E143, "")</f>
        <v/>
      </c>
      <c r="E152" s="56" t="str">
        <f>IF(ISNA(MATCH($B152,'1k - Výsledková listina'!$D:$D,0)),"",INDEX('1k - Výsledková listina'!$G:$H,MATCH($B152,'1k - Výsledková listina'!$D:$D,0),1))</f>
        <v/>
      </c>
      <c r="F152" s="57" t="str">
        <f>IF(ISNA(MATCH($B152,'1k - Výsledková listina'!$D:$D,0)),"",INDEX('1k - Výsledková listina'!$G:$H,MATCH($B152,'1k - Výsledková listina'!$D:$D,0),2))</f>
        <v/>
      </c>
      <c r="G152" s="56" t="str">
        <f>IF(ISNA(MATCH($B152,'1k - Výsledková listina'!$M:$M,0)),"",INDEX('1k - Výsledková listina'!$P:$Q,MATCH($B152,'1k - Výsledková listina'!$M:$M,0),1))</f>
        <v/>
      </c>
      <c r="H152" s="56" t="str">
        <f>IF(ISNA(MATCH($B152,'1k - Výsledková listina'!$M:$M,0)),"",INDEX('1k - Výsledková listina'!$P:$Q,MATCH($B152,'1k - Výsledková listina'!$M:$M,0),2))</f>
        <v/>
      </c>
      <c r="I152" s="56" t="str">
        <f t="shared" si="20"/>
        <v/>
      </c>
      <c r="J152" s="20" t="str">
        <f t="shared" si="21"/>
        <v/>
      </c>
      <c r="K152" s="20" t="str">
        <f t="shared" si="22"/>
        <v/>
      </c>
      <c r="L152" s="58" t="str">
        <f t="shared" si="23"/>
        <v/>
      </c>
      <c r="N152">
        <f t="shared" si="24"/>
        <v>0</v>
      </c>
    </row>
    <row r="153" spans="1:14" x14ac:dyDescent="0.25">
      <c r="A153" s="118" t="str">
        <f>IF(Soupisky!H144&lt;&gt;"", Soupisky!H144, "")</f>
        <v/>
      </c>
      <c r="B153" s="118" t="str">
        <f>IF(Soupisky!I144&lt;&gt;"", Soupisky!I144, "")</f>
        <v/>
      </c>
      <c r="C153" s="118" t="str">
        <f>IF(Soupisky!J144&lt;&gt;"", Soupisky!J144, "")</f>
        <v/>
      </c>
      <c r="D153" s="119" t="str">
        <f>IF(AND(A153&lt;&gt;"", Soupisky!E144 &lt;&gt; ""), Soupisky!E144, "")</f>
        <v/>
      </c>
      <c r="E153" s="56" t="str">
        <f>IF(ISNA(MATCH($B153,'1k - Výsledková listina'!$D:$D,0)),"",INDEX('1k - Výsledková listina'!$G:$H,MATCH($B153,'1k - Výsledková listina'!$D:$D,0),1))</f>
        <v/>
      </c>
      <c r="F153" s="57" t="str">
        <f>IF(ISNA(MATCH($B153,'1k - Výsledková listina'!$D:$D,0)),"",INDEX('1k - Výsledková listina'!$G:$H,MATCH($B153,'1k - Výsledková listina'!$D:$D,0),2))</f>
        <v/>
      </c>
      <c r="G153" s="56" t="str">
        <f>IF(ISNA(MATCH($B153,'1k - Výsledková listina'!$M:$M,0)),"",INDEX('1k - Výsledková listina'!$P:$Q,MATCH($B153,'1k - Výsledková listina'!$M:$M,0),1))</f>
        <v/>
      </c>
      <c r="H153" s="56" t="str">
        <f>IF(ISNA(MATCH($B153,'1k - Výsledková listina'!$M:$M,0)),"",INDEX('1k - Výsledková listina'!$P:$Q,MATCH($B153,'1k - Výsledková listina'!$M:$M,0),2))</f>
        <v/>
      </c>
      <c r="I153" s="56" t="str">
        <f t="shared" si="20"/>
        <v/>
      </c>
      <c r="J153" s="20" t="str">
        <f t="shared" si="21"/>
        <v/>
      </c>
      <c r="K153" s="20" t="str">
        <f t="shared" si="22"/>
        <v/>
      </c>
      <c r="L153" s="58" t="str">
        <f t="shared" si="23"/>
        <v/>
      </c>
      <c r="N153">
        <f t="shared" si="24"/>
        <v>0</v>
      </c>
    </row>
    <row r="154" spans="1:14" x14ac:dyDescent="0.25">
      <c r="A154" s="118" t="str">
        <f>IF(Soupisky!H145&lt;&gt;"", Soupisky!H145, "")</f>
        <v/>
      </c>
      <c r="B154" s="118" t="str">
        <f>IF(Soupisky!I145&lt;&gt;"", Soupisky!I145, "")</f>
        <v/>
      </c>
      <c r="C154" s="118" t="str">
        <f>IF(Soupisky!J145&lt;&gt;"", Soupisky!J145, "")</f>
        <v/>
      </c>
      <c r="D154" s="119" t="str">
        <f>IF(AND(A154&lt;&gt;"", Soupisky!E145 &lt;&gt; ""), Soupisky!E145, "")</f>
        <v/>
      </c>
      <c r="E154" s="56" t="str">
        <f>IF(ISNA(MATCH($B154,'1k - Výsledková listina'!$D:$D,0)),"",INDEX('1k - Výsledková listina'!$G:$H,MATCH($B154,'1k - Výsledková listina'!$D:$D,0),1))</f>
        <v/>
      </c>
      <c r="F154" s="57" t="str">
        <f>IF(ISNA(MATCH($B154,'1k - Výsledková listina'!$D:$D,0)),"",INDEX('1k - Výsledková listina'!$G:$H,MATCH($B154,'1k - Výsledková listina'!$D:$D,0),2))</f>
        <v/>
      </c>
      <c r="G154" s="56" t="str">
        <f>IF(ISNA(MATCH($B154,'1k - Výsledková listina'!$M:$M,0)),"",INDEX('1k - Výsledková listina'!$P:$Q,MATCH($B154,'1k - Výsledková listina'!$M:$M,0),1))</f>
        <v/>
      </c>
      <c r="H154" s="56" t="str">
        <f>IF(ISNA(MATCH($B154,'1k - Výsledková listina'!$M:$M,0)),"",INDEX('1k - Výsledková listina'!$P:$Q,MATCH($B154,'1k - Výsledková listina'!$M:$M,0),2))</f>
        <v/>
      </c>
      <c r="I154" s="56" t="str">
        <f t="shared" si="20"/>
        <v/>
      </c>
      <c r="J154" s="20" t="str">
        <f t="shared" si="21"/>
        <v/>
      </c>
      <c r="K154" s="20" t="str">
        <f t="shared" si="22"/>
        <v/>
      </c>
      <c r="L154" s="58" t="str">
        <f t="shared" si="23"/>
        <v/>
      </c>
      <c r="N154">
        <f t="shared" si="24"/>
        <v>0</v>
      </c>
    </row>
    <row r="155" spans="1:14" x14ac:dyDescent="0.25">
      <c r="A155" s="118" t="str">
        <f>IF(Soupisky!H152&lt;&gt;"", Soupisky!H152, "")</f>
        <v/>
      </c>
      <c r="B155" s="118" t="str">
        <f>IF(Soupisky!I152&lt;&gt;"", Soupisky!I152, "")</f>
        <v/>
      </c>
      <c r="C155" s="118" t="str">
        <f>IF(Soupisky!J152&lt;&gt;"", Soupisky!J152, "")</f>
        <v/>
      </c>
      <c r="D155" s="119" t="str">
        <f>IF(AND(A155&lt;&gt;"", Soupisky!E152 &lt;&gt; ""), Soupisky!E152, "")</f>
        <v/>
      </c>
      <c r="E155" s="56" t="str">
        <f>IF(ISNA(MATCH($B155,'1k - Výsledková listina'!$D:$D,0)),"",INDEX('1k - Výsledková listina'!$G:$H,MATCH($B155,'1k - Výsledková listina'!$D:$D,0),1))</f>
        <v/>
      </c>
      <c r="F155" s="57" t="str">
        <f>IF(ISNA(MATCH($B155,'1k - Výsledková listina'!$D:$D,0)),"",INDEX('1k - Výsledková listina'!$G:$H,MATCH($B155,'1k - Výsledková listina'!$D:$D,0),2))</f>
        <v/>
      </c>
      <c r="G155" s="56" t="str">
        <f>IF(ISNA(MATCH($B155,'1k - Výsledková listina'!$M:$M,0)),"",INDEX('1k - Výsledková listina'!$P:$Q,MATCH($B155,'1k - Výsledková listina'!$M:$M,0),1))</f>
        <v/>
      </c>
      <c r="H155" s="56" t="str">
        <f>IF(ISNA(MATCH($B155,'1k - Výsledková listina'!$M:$M,0)),"",INDEX('1k - Výsledková listina'!$P:$Q,MATCH($B155,'1k - Výsledková listina'!$M:$M,0),2))</f>
        <v/>
      </c>
      <c r="I155" s="56" t="str">
        <f t="shared" si="20"/>
        <v/>
      </c>
      <c r="J155" s="20" t="str">
        <f t="shared" si="21"/>
        <v/>
      </c>
      <c r="K155" s="20" t="str">
        <f t="shared" si="22"/>
        <v/>
      </c>
      <c r="L155" s="58" t="str">
        <f t="shared" si="23"/>
        <v/>
      </c>
      <c r="N155">
        <f t="shared" si="24"/>
        <v>0</v>
      </c>
    </row>
    <row r="156" spans="1:14" x14ac:dyDescent="0.25">
      <c r="A156" s="118" t="str">
        <f>IF(Soupisky!H153&lt;&gt;"", Soupisky!H153, "")</f>
        <v/>
      </c>
      <c r="B156" s="118" t="str">
        <f>IF(Soupisky!I153&lt;&gt;"", Soupisky!I153, "")</f>
        <v/>
      </c>
      <c r="C156" s="118" t="str">
        <f>IF(Soupisky!J153&lt;&gt;"", Soupisky!J153, "")</f>
        <v/>
      </c>
      <c r="D156" s="119" t="str">
        <f>IF(AND(A156&lt;&gt;"", Soupisky!E153 &lt;&gt; ""), Soupisky!E153, "")</f>
        <v/>
      </c>
      <c r="E156" s="56" t="str">
        <f>IF(ISNA(MATCH($B156,'1k - Výsledková listina'!$D:$D,0)),"",INDEX('1k - Výsledková listina'!$G:$H,MATCH($B156,'1k - Výsledková listina'!$D:$D,0),1))</f>
        <v/>
      </c>
      <c r="F156" s="57" t="str">
        <f>IF(ISNA(MATCH($B156,'1k - Výsledková listina'!$D:$D,0)),"",INDEX('1k - Výsledková listina'!$G:$H,MATCH($B156,'1k - Výsledková listina'!$D:$D,0),2))</f>
        <v/>
      </c>
      <c r="G156" s="56" t="str">
        <f>IF(ISNA(MATCH($B156,'1k - Výsledková listina'!$M:$M,0)),"",INDEX('1k - Výsledková listina'!$P:$Q,MATCH($B156,'1k - Výsledková listina'!$M:$M,0),1))</f>
        <v/>
      </c>
      <c r="H156" s="56" t="str">
        <f>IF(ISNA(MATCH($B156,'1k - Výsledková listina'!$M:$M,0)),"",INDEX('1k - Výsledková listina'!$P:$Q,MATCH($B156,'1k - Výsledková listina'!$M:$M,0),2))</f>
        <v/>
      </c>
      <c r="I156" s="56" t="str">
        <f t="shared" si="20"/>
        <v/>
      </c>
      <c r="J156" s="20" t="str">
        <f t="shared" si="21"/>
        <v/>
      </c>
      <c r="K156" s="20" t="str">
        <f t="shared" si="22"/>
        <v/>
      </c>
      <c r="L156" s="58" t="str">
        <f t="shared" si="23"/>
        <v/>
      </c>
      <c r="N156">
        <f t="shared" si="24"/>
        <v>0</v>
      </c>
    </row>
    <row r="157" spans="1:14" x14ac:dyDescent="0.25">
      <c r="A157" s="118" t="str">
        <f>IF(Soupisky!H154&lt;&gt;"", Soupisky!H154, "")</f>
        <v/>
      </c>
      <c r="B157" s="118" t="str">
        <f>IF(Soupisky!I154&lt;&gt;"", Soupisky!I154, "")</f>
        <v/>
      </c>
      <c r="C157" s="118" t="str">
        <f>IF(Soupisky!J154&lt;&gt;"", Soupisky!J154, "")</f>
        <v/>
      </c>
      <c r="D157" s="119" t="str">
        <f>IF(AND(A157&lt;&gt;"", Soupisky!E154 &lt;&gt; ""), Soupisky!E154, "")</f>
        <v/>
      </c>
      <c r="E157" s="56" t="str">
        <f>IF(ISNA(MATCH($B157,'1k - Výsledková listina'!$D:$D,0)),"",INDEX('1k - Výsledková listina'!$G:$H,MATCH($B157,'1k - Výsledková listina'!$D:$D,0),1))</f>
        <v/>
      </c>
      <c r="F157" s="57" t="str">
        <f>IF(ISNA(MATCH($B157,'1k - Výsledková listina'!$D:$D,0)),"",INDEX('1k - Výsledková listina'!$G:$H,MATCH($B157,'1k - Výsledková listina'!$D:$D,0),2))</f>
        <v/>
      </c>
      <c r="G157" s="56" t="str">
        <f>IF(ISNA(MATCH($B157,'1k - Výsledková listina'!$M:$M,0)),"",INDEX('1k - Výsledková listina'!$P:$Q,MATCH($B157,'1k - Výsledková listina'!$M:$M,0),1))</f>
        <v/>
      </c>
      <c r="H157" s="56" t="str">
        <f>IF(ISNA(MATCH($B157,'1k - Výsledková listina'!$M:$M,0)),"",INDEX('1k - Výsledková listina'!$P:$Q,MATCH($B157,'1k - Výsledková listina'!$M:$M,0),2))</f>
        <v/>
      </c>
      <c r="I157" s="56" t="str">
        <f t="shared" si="20"/>
        <v/>
      </c>
      <c r="J157" s="20" t="str">
        <f t="shared" si="21"/>
        <v/>
      </c>
      <c r="K157" s="20" t="str">
        <f t="shared" si="22"/>
        <v/>
      </c>
      <c r="L157" s="58" t="str">
        <f t="shared" si="23"/>
        <v/>
      </c>
      <c r="N157">
        <f t="shared" si="24"/>
        <v>0</v>
      </c>
    </row>
    <row r="158" spans="1:14" x14ac:dyDescent="0.25">
      <c r="A158" s="118" t="str">
        <f>IF(Soupisky!H155&lt;&gt;"", Soupisky!H155, "")</f>
        <v/>
      </c>
      <c r="B158" s="118" t="str">
        <f>IF(Soupisky!I155&lt;&gt;"", Soupisky!I155, "")</f>
        <v/>
      </c>
      <c r="C158" s="118" t="str">
        <f>IF(Soupisky!J155&lt;&gt;"", Soupisky!J155, "")</f>
        <v/>
      </c>
      <c r="D158" s="119" t="str">
        <f>IF(AND(A158&lt;&gt;"", Soupisky!E155 &lt;&gt; ""), Soupisky!E155, "")</f>
        <v/>
      </c>
      <c r="E158" s="56" t="str">
        <f>IF(ISNA(MATCH($B158,'1k - Výsledková listina'!$D:$D,0)),"",INDEX('1k - Výsledková listina'!$G:$H,MATCH($B158,'1k - Výsledková listina'!$D:$D,0),1))</f>
        <v/>
      </c>
      <c r="F158" s="57" t="str">
        <f>IF(ISNA(MATCH($B158,'1k - Výsledková listina'!$D:$D,0)),"",INDEX('1k - Výsledková listina'!$G:$H,MATCH($B158,'1k - Výsledková listina'!$D:$D,0),2))</f>
        <v/>
      </c>
      <c r="G158" s="56" t="str">
        <f>IF(ISNA(MATCH($B158,'1k - Výsledková listina'!$M:$M,0)),"",INDEX('1k - Výsledková listina'!$P:$Q,MATCH($B158,'1k - Výsledková listina'!$M:$M,0),1))</f>
        <v/>
      </c>
      <c r="H158" s="56" t="str">
        <f>IF(ISNA(MATCH($B158,'1k - Výsledková listina'!$M:$M,0)),"",INDEX('1k - Výsledková listina'!$P:$Q,MATCH($B158,'1k - Výsledková listina'!$M:$M,0),2))</f>
        <v/>
      </c>
      <c r="I158" s="56" t="str">
        <f t="shared" si="20"/>
        <v/>
      </c>
      <c r="J158" s="20" t="str">
        <f t="shared" si="21"/>
        <v/>
      </c>
      <c r="K158" s="20" t="str">
        <f t="shared" si="22"/>
        <v/>
      </c>
      <c r="L158" s="58" t="str">
        <f t="shared" si="23"/>
        <v/>
      </c>
      <c r="N158">
        <f t="shared" si="24"/>
        <v>0</v>
      </c>
    </row>
    <row r="159" spans="1:14" x14ac:dyDescent="0.25">
      <c r="A159" s="118" t="str">
        <f>IF(Soupisky!H156&lt;&gt;"", Soupisky!H156, "")</f>
        <v/>
      </c>
      <c r="B159" s="118" t="str">
        <f>IF(Soupisky!I156&lt;&gt;"", Soupisky!I156, "")</f>
        <v/>
      </c>
      <c r="C159" s="118" t="str">
        <f>IF(Soupisky!J156&lt;&gt;"", Soupisky!J156, "")</f>
        <v/>
      </c>
      <c r="D159" s="119" t="str">
        <f>IF(AND(A159&lt;&gt;"", Soupisky!E156 &lt;&gt; ""), Soupisky!E156, "")</f>
        <v/>
      </c>
      <c r="E159" s="56" t="str">
        <f>IF(ISNA(MATCH($B159,'1k - Výsledková listina'!$D:$D,0)),"",INDEX('1k - Výsledková listina'!$G:$H,MATCH($B159,'1k - Výsledková listina'!$D:$D,0),1))</f>
        <v/>
      </c>
      <c r="F159" s="57" t="str">
        <f>IF(ISNA(MATCH($B159,'1k - Výsledková listina'!$D:$D,0)),"",INDEX('1k - Výsledková listina'!$G:$H,MATCH($B159,'1k - Výsledková listina'!$D:$D,0),2))</f>
        <v/>
      </c>
      <c r="G159" s="56" t="str">
        <f>IF(ISNA(MATCH($B159,'1k - Výsledková listina'!$M:$M,0)),"",INDEX('1k - Výsledková listina'!$P:$Q,MATCH($B159,'1k - Výsledková listina'!$M:$M,0),1))</f>
        <v/>
      </c>
      <c r="H159" s="56" t="str">
        <f>IF(ISNA(MATCH($B159,'1k - Výsledková listina'!$M:$M,0)),"",INDEX('1k - Výsledková listina'!$P:$Q,MATCH($B159,'1k - Výsledková listina'!$M:$M,0),2))</f>
        <v/>
      </c>
      <c r="I159" s="56" t="str">
        <f t="shared" si="20"/>
        <v/>
      </c>
      <c r="J159" s="20" t="str">
        <f t="shared" si="21"/>
        <v/>
      </c>
      <c r="K159" s="20" t="str">
        <f t="shared" si="22"/>
        <v/>
      </c>
      <c r="L159" s="58" t="str">
        <f t="shared" si="23"/>
        <v/>
      </c>
      <c r="N159">
        <f t="shared" si="24"/>
        <v>0</v>
      </c>
    </row>
    <row r="160" spans="1:14" x14ac:dyDescent="0.25">
      <c r="A160" s="118" t="str">
        <f>IF(Soupisky!H157&lt;&gt;"", Soupisky!H157, "")</f>
        <v/>
      </c>
      <c r="B160" s="118" t="str">
        <f>IF(Soupisky!I157&lt;&gt;"", Soupisky!I157, "")</f>
        <v/>
      </c>
      <c r="C160" s="118" t="str">
        <f>IF(Soupisky!J157&lt;&gt;"", Soupisky!J157, "")</f>
        <v/>
      </c>
      <c r="D160" s="119" t="str">
        <f>IF(AND(A160&lt;&gt;"", Soupisky!E157 &lt;&gt; ""), Soupisky!E157, "")</f>
        <v/>
      </c>
      <c r="E160" s="56" t="str">
        <f>IF(ISNA(MATCH($B160,'1k - Výsledková listina'!$D:$D,0)),"",INDEX('1k - Výsledková listina'!$G:$H,MATCH($B160,'1k - Výsledková listina'!$D:$D,0),1))</f>
        <v/>
      </c>
      <c r="F160" s="57" t="str">
        <f>IF(ISNA(MATCH($B160,'1k - Výsledková listina'!$D:$D,0)),"",INDEX('1k - Výsledková listina'!$G:$H,MATCH($B160,'1k - Výsledková listina'!$D:$D,0),2))</f>
        <v/>
      </c>
      <c r="G160" s="56" t="str">
        <f>IF(ISNA(MATCH($B160,'1k - Výsledková listina'!$M:$M,0)),"",INDEX('1k - Výsledková listina'!$P:$Q,MATCH($B160,'1k - Výsledková listina'!$M:$M,0),1))</f>
        <v/>
      </c>
      <c r="H160" s="56" t="str">
        <f>IF(ISNA(MATCH($B160,'1k - Výsledková listina'!$M:$M,0)),"",INDEX('1k - Výsledková listina'!$P:$Q,MATCH($B160,'1k - Výsledková listina'!$M:$M,0),2))</f>
        <v/>
      </c>
      <c r="I160" s="56" t="str">
        <f t="shared" si="20"/>
        <v/>
      </c>
      <c r="J160" s="20" t="str">
        <f t="shared" si="21"/>
        <v/>
      </c>
      <c r="K160" s="20" t="str">
        <f t="shared" si="22"/>
        <v/>
      </c>
      <c r="L160" s="58" t="str">
        <f t="shared" si="23"/>
        <v/>
      </c>
      <c r="N160">
        <f t="shared" si="24"/>
        <v>0</v>
      </c>
    </row>
    <row r="161" spans="1:14" x14ac:dyDescent="0.25">
      <c r="A161" s="118" t="str">
        <f>IF(Soupisky!H158&lt;&gt;"", Soupisky!H158, "")</f>
        <v/>
      </c>
      <c r="B161" s="118" t="str">
        <f>IF(Soupisky!I158&lt;&gt;"", Soupisky!I158, "")</f>
        <v/>
      </c>
      <c r="C161" s="118" t="str">
        <f>IF(Soupisky!J158&lt;&gt;"", Soupisky!J158, "")</f>
        <v/>
      </c>
      <c r="D161" s="119" t="str">
        <f>IF(AND(A161&lt;&gt;"", Soupisky!E158 &lt;&gt; ""), Soupisky!E158, "")</f>
        <v/>
      </c>
      <c r="E161" s="56" t="str">
        <f>IF(ISNA(MATCH($B161,'1k - Výsledková listina'!$D:$D,0)),"",INDEX('1k - Výsledková listina'!$G:$H,MATCH($B161,'1k - Výsledková listina'!$D:$D,0),1))</f>
        <v/>
      </c>
      <c r="F161" s="57" t="str">
        <f>IF(ISNA(MATCH($B161,'1k - Výsledková listina'!$D:$D,0)),"",INDEX('1k - Výsledková listina'!$G:$H,MATCH($B161,'1k - Výsledková listina'!$D:$D,0),2))</f>
        <v/>
      </c>
      <c r="G161" s="56" t="str">
        <f>IF(ISNA(MATCH($B161,'1k - Výsledková listina'!$M:$M,0)),"",INDEX('1k - Výsledková listina'!$P:$Q,MATCH($B161,'1k - Výsledková listina'!$M:$M,0),1))</f>
        <v/>
      </c>
      <c r="H161" s="56" t="str">
        <f>IF(ISNA(MATCH($B161,'1k - Výsledková listina'!$M:$M,0)),"",INDEX('1k - Výsledková listina'!$P:$Q,MATCH($B161,'1k - Výsledková listina'!$M:$M,0),2))</f>
        <v/>
      </c>
      <c r="I161" s="56" t="str">
        <f t="shared" si="20"/>
        <v/>
      </c>
      <c r="J161" s="20" t="str">
        <f t="shared" si="21"/>
        <v/>
      </c>
      <c r="K161" s="20" t="str">
        <f t="shared" si="22"/>
        <v/>
      </c>
      <c r="L161" s="58" t="str">
        <f t="shared" si="23"/>
        <v/>
      </c>
      <c r="N161">
        <f t="shared" si="24"/>
        <v>0</v>
      </c>
    </row>
  </sheetData>
  <sheetProtection sheet="1" formatCells="0" formatColumns="0" formatRows="0" insertColumns="0" insertRows="0" sort="0" autoFilter="0"/>
  <sortState ref="A6:N161">
    <sortCondition descending="1" ref="N6:N161"/>
    <sortCondition descending="1" ref="I6:I161"/>
    <sortCondition ref="K6:K161"/>
    <sortCondition descending="1" ref="J6:J161"/>
  </sortState>
  <mergeCells count="6">
    <mergeCell ref="A1:L1"/>
    <mergeCell ref="A2:L2"/>
    <mergeCell ref="M4:M5"/>
    <mergeCell ref="I4:L4"/>
    <mergeCell ref="E4:F4"/>
    <mergeCell ref="G4:H4"/>
  </mergeCells>
  <phoneticPr fontId="16" type="noConversion"/>
  <conditionalFormatting sqref="L1:L1048576">
    <cfRule type="cellIs" dxfId="136" priority="2" stopIfTrue="1" operator="between">
      <formula>1</formula>
      <formula>3</formula>
    </cfRule>
  </conditionalFormatting>
  <printOptions horizontalCentered="1"/>
  <pageMargins left="0.43307086614173229" right="0.39370078740157483" top="0.59055118110236227" bottom="7.874015748031496E-2" header="0.27559055118110237" footer="0.23622047244094491"/>
  <pageSetup paperSize="9" scale="71" fitToHeight="2" orientation="portrait" verticalDpi="300" r:id="rId1"/>
  <headerFooter alignWithMargins="0">
    <oddHeader>&amp;C&amp;"Arial CE,Tučné"&amp;12&amp;A</oddHeader>
  </headerFooter>
  <drawing r:id="rId2"/>
  <legacyDrawing r:id="rId3"/>
  <controls>
    <mc:AlternateContent xmlns:mc="http://schemas.openxmlformats.org/markup-compatibility/2006">
      <mc:Choice Requires="x14">
        <control shapeId="11279" r:id="rId4" name="CommandButton1">
          <controlPr print="0" autoLine="0" r:id="rId5">
            <anchor moveWithCells="1">
              <from>
                <xdr:col>9</xdr:col>
                <xdr:colOff>114300</xdr:colOff>
                <xdr:row>3</xdr:row>
                <xdr:rowOff>352425</xdr:rowOff>
              </from>
              <to>
                <xdr:col>10</xdr:col>
                <xdr:colOff>323850</xdr:colOff>
                <xdr:row>3</xdr:row>
                <xdr:rowOff>609600</xdr:rowOff>
              </to>
            </anchor>
          </controlPr>
        </control>
      </mc:Choice>
      <mc:Fallback>
        <control shapeId="11279" r:id="rId4" name="CommandButton1"/>
      </mc:Fallback>
    </mc:AlternateContent>
    <mc:AlternateContent xmlns:mc="http://schemas.openxmlformats.org/markup-compatibility/2006">
      <mc:Choice Requires="x14">
        <control shapeId="11281" r:id="rId6" name="CommandButton2">
          <controlPr defaultSize="0" print="0" autoLine="0" r:id="rId7">
            <anchor moveWithCells="1">
              <from>
                <xdr:col>4</xdr:col>
                <xdr:colOff>57150</xdr:colOff>
                <xdr:row>3</xdr:row>
                <xdr:rowOff>361950</xdr:rowOff>
              </from>
              <to>
                <xdr:col>5</xdr:col>
                <xdr:colOff>333375</xdr:colOff>
                <xdr:row>3</xdr:row>
                <xdr:rowOff>628650</xdr:rowOff>
              </to>
            </anchor>
          </controlPr>
        </control>
      </mc:Choice>
      <mc:Fallback>
        <control shapeId="11281" r:id="rId6" name="CommandButton2"/>
      </mc:Fallback>
    </mc:AlternateContent>
    <mc:AlternateContent xmlns:mc="http://schemas.openxmlformats.org/markup-compatibility/2006">
      <mc:Choice Requires="x14">
        <control shapeId="11282" r:id="rId8" name="CommandButton3">
          <controlPr defaultSize="0" print="0" autoLine="0" r:id="rId9">
            <anchor moveWithCells="1">
              <from>
                <xdr:col>6</xdr:col>
                <xdr:colOff>66675</xdr:colOff>
                <xdr:row>3</xdr:row>
                <xdr:rowOff>361950</xdr:rowOff>
              </from>
              <to>
                <xdr:col>7</xdr:col>
                <xdr:colOff>361950</xdr:colOff>
                <xdr:row>3</xdr:row>
                <xdr:rowOff>628650</xdr:rowOff>
              </to>
            </anchor>
          </controlPr>
        </control>
      </mc:Choice>
      <mc:Fallback>
        <control shapeId="11282" r:id="rId8" name="CommandButton3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AC18"/>
  <sheetViews>
    <sheetView showGridLines="0" view="pageBreakPreview" topLeftCell="A3" zoomScale="80" zoomScaleNormal="80" zoomScaleSheetLayoutView="80" workbookViewId="0">
      <pane xSplit="1" ySplit="3" topLeftCell="B6" activePane="bottomRight" state="frozen"/>
      <selection activeCell="O11" sqref="O11"/>
      <selection pane="topRight" activeCell="O11" sqref="O11"/>
      <selection pane="bottomLeft" activeCell="O11" sqref="O11"/>
      <selection pane="bottomRight" activeCell="K16" sqref="K16"/>
    </sheetView>
  </sheetViews>
  <sheetFormatPr defaultColWidth="5.28515625" defaultRowHeight="15.75" x14ac:dyDescent="0.25"/>
  <cols>
    <col min="1" max="1" width="6.42578125" style="8" customWidth="1"/>
    <col min="2" max="2" width="25.7109375" style="13" customWidth="1"/>
    <col min="3" max="3" width="30.7109375" style="13" customWidth="1"/>
    <col min="4" max="4" width="10.7109375" style="10" customWidth="1"/>
    <col min="5" max="5" width="2.7109375" style="15" hidden="1" customWidth="1"/>
    <col min="6" max="6" width="3.7109375" style="15" customWidth="1"/>
    <col min="7" max="7" width="6.7109375" style="5" customWidth="1"/>
    <col min="8" max="8" width="15.7109375" style="11" customWidth="1"/>
    <col min="9" max="9" width="25.7109375" style="13" customWidth="1"/>
    <col min="10" max="10" width="30.7109375" style="13" customWidth="1"/>
    <col min="11" max="11" width="10.7109375" style="10" customWidth="1"/>
    <col min="12" max="12" width="2.7109375" style="11" hidden="1" customWidth="1"/>
    <col min="13" max="13" width="3.85546875" style="11" customWidth="1"/>
    <col min="14" max="14" width="6.7109375" style="5" customWidth="1"/>
    <col min="15" max="15" width="15.7109375" style="11" customWidth="1"/>
    <col min="16" max="16" width="25.7109375" style="13" customWidth="1"/>
    <col min="17" max="17" width="30.7109375" style="13" customWidth="1"/>
    <col min="18" max="18" width="10.7109375" style="10" customWidth="1"/>
    <col min="19" max="19" width="2.7109375" style="11" hidden="1" customWidth="1"/>
    <col min="20" max="20" width="3.85546875" style="11" customWidth="1"/>
    <col min="21" max="21" width="6.28515625" style="5" customWidth="1"/>
    <col min="22" max="22" width="15.7109375" style="11" customWidth="1"/>
    <col min="23" max="23" width="25.7109375" style="13" customWidth="1"/>
    <col min="24" max="24" width="30.7109375" style="13" customWidth="1"/>
    <col min="25" max="25" width="10.7109375" style="10" customWidth="1"/>
    <col min="26" max="26" width="2.7109375" style="11" hidden="1" customWidth="1"/>
    <col min="27" max="27" width="2.7109375" style="11" customWidth="1"/>
    <col min="28" max="28" width="6.7109375" style="5" customWidth="1"/>
    <col min="29" max="29" width="15.7109375" style="11" customWidth="1"/>
    <col min="30" max="16384" width="5.28515625" style="11"/>
  </cols>
  <sheetData>
    <row r="1" spans="1:29" x14ac:dyDescent="0.25">
      <c r="A1" s="44"/>
      <c r="B1" s="369" t="str">
        <f>CONCATENATE('1k - Základní list'!$E$3)</f>
        <v>1. liga</v>
      </c>
      <c r="C1" s="369"/>
      <c r="D1" s="369"/>
      <c r="E1" s="369"/>
      <c r="F1" s="369"/>
      <c r="G1" s="369"/>
      <c r="H1" s="369"/>
      <c r="I1" s="369" t="str">
        <f>CONCATENATE('1k - Základní list'!$E$3)</f>
        <v>1. liga</v>
      </c>
      <c r="J1" s="369"/>
      <c r="K1" s="369"/>
      <c r="L1" s="369"/>
      <c r="M1" s="369"/>
      <c r="N1" s="369"/>
      <c r="O1" s="369"/>
      <c r="P1" s="369" t="str">
        <f>CONCATENATE('1k - Základní list'!$E$3)</f>
        <v>1. liga</v>
      </c>
      <c r="Q1" s="369"/>
      <c r="R1" s="369"/>
      <c r="S1" s="369"/>
      <c r="T1" s="369"/>
      <c r="U1" s="369"/>
      <c r="V1" s="369"/>
      <c r="W1" s="369" t="str">
        <f>CONCATENATE('1k - Základní list'!$E$3)</f>
        <v>1. liga</v>
      </c>
      <c r="X1" s="369"/>
      <c r="Y1" s="369"/>
      <c r="Z1" s="369"/>
      <c r="AA1" s="369"/>
      <c r="AB1" s="369"/>
      <c r="AC1" s="369"/>
    </row>
    <row r="2" spans="1:29" s="46" customFormat="1" ht="13.5" thickBot="1" x14ac:dyDescent="0.25">
      <c r="A2" s="45"/>
      <c r="B2" s="368" t="str">
        <f>CONCATENATE('1k - Základní list'!$D$4)</f>
        <v>5.5.18</v>
      </c>
      <c r="C2" s="368"/>
      <c r="D2" s="368"/>
      <c r="E2" s="368"/>
      <c r="F2" s="368"/>
      <c r="G2" s="368"/>
      <c r="H2" s="368"/>
      <c r="I2" s="368" t="str">
        <f>CONCATENATE('1k - Základní list'!$D$4)</f>
        <v>5.5.18</v>
      </c>
      <c r="J2" s="368"/>
      <c r="K2" s="368"/>
      <c r="L2" s="368"/>
      <c r="M2" s="368"/>
      <c r="N2" s="368"/>
      <c r="O2" s="368"/>
      <c r="P2" s="368" t="str">
        <f>CONCATENATE('1k - Základní list'!$D$4)</f>
        <v>5.5.18</v>
      </c>
      <c r="Q2" s="368"/>
      <c r="R2" s="368"/>
      <c r="S2" s="368"/>
      <c r="T2" s="368"/>
      <c r="U2" s="368"/>
      <c r="V2" s="368"/>
      <c r="W2" s="368" t="str">
        <f>CONCATENATE('1k - Základní list'!$D$4)</f>
        <v>5.5.18</v>
      </c>
      <c r="X2" s="368"/>
      <c r="Y2" s="368"/>
      <c r="Z2" s="368"/>
      <c r="AA2" s="368"/>
      <c r="AB2" s="368"/>
      <c r="AC2" s="368"/>
    </row>
    <row r="3" spans="1:29" ht="16.5" customHeight="1" x14ac:dyDescent="0.25">
      <c r="A3" s="376" t="s">
        <v>12</v>
      </c>
      <c r="B3" s="370" t="s">
        <v>21</v>
      </c>
      <c r="C3" s="371"/>
      <c r="D3" s="371"/>
      <c r="E3" s="371"/>
      <c r="F3" s="371"/>
      <c r="G3" s="371"/>
      <c r="H3" s="372"/>
      <c r="I3" s="370" t="s">
        <v>21</v>
      </c>
      <c r="J3" s="371"/>
      <c r="K3" s="371"/>
      <c r="L3" s="371"/>
      <c r="M3" s="371"/>
      <c r="N3" s="371"/>
      <c r="O3" s="372"/>
      <c r="P3" s="370" t="s">
        <v>21</v>
      </c>
      <c r="Q3" s="371"/>
      <c r="R3" s="371"/>
      <c r="S3" s="371"/>
      <c r="T3" s="371"/>
      <c r="U3" s="371"/>
      <c r="V3" s="372"/>
      <c r="W3" s="370" t="s">
        <v>21</v>
      </c>
      <c r="X3" s="371"/>
      <c r="Y3" s="371"/>
      <c r="Z3" s="371"/>
      <c r="AA3" s="371"/>
      <c r="AB3" s="371"/>
      <c r="AC3" s="372"/>
    </row>
    <row r="4" spans="1:29" s="5" customFormat="1" ht="16.5" customHeight="1" thickBot="1" x14ac:dyDescent="0.3">
      <c r="A4" s="377"/>
      <c r="B4" s="373" t="str">
        <f>IF(ISBLANK('1k - Základní list'!$C11),"",'1k - Základní list'!$A11)</f>
        <v>A</v>
      </c>
      <c r="C4" s="374"/>
      <c r="D4" s="374"/>
      <c r="E4" s="374"/>
      <c r="F4" s="374"/>
      <c r="G4" s="374"/>
      <c r="H4" s="375"/>
      <c r="I4" s="373" t="str">
        <f>IF(ISBLANK('1k - Základní list'!$C12),"",'1k - Základní list'!$A12)</f>
        <v>B</v>
      </c>
      <c r="J4" s="374"/>
      <c r="K4" s="374"/>
      <c r="L4" s="374"/>
      <c r="M4" s="374"/>
      <c r="N4" s="374"/>
      <c r="O4" s="375"/>
      <c r="P4" s="373" t="str">
        <f>IF(ISBLANK('1k - Základní list'!$C13),"",'1k - Základní list'!$A13)</f>
        <v>C</v>
      </c>
      <c r="Q4" s="374"/>
      <c r="R4" s="374"/>
      <c r="S4" s="374"/>
      <c r="T4" s="374"/>
      <c r="U4" s="374"/>
      <c r="V4" s="375"/>
      <c r="W4" s="373" t="str">
        <f>IF(ISBLANK('1k - Základní list'!$C14),"",'1k - Základní list'!$A14)</f>
        <v>D</v>
      </c>
      <c r="X4" s="374"/>
      <c r="Y4" s="374"/>
      <c r="Z4" s="374"/>
      <c r="AA4" s="374"/>
      <c r="AB4" s="374"/>
      <c r="AC4" s="375"/>
    </row>
    <row r="5" spans="1:29" s="6" customFormat="1" ht="13.5" thickBot="1" x14ac:dyDescent="0.25">
      <c r="A5" s="378"/>
      <c r="B5" s="1" t="s">
        <v>60</v>
      </c>
      <c r="C5" s="1" t="s">
        <v>48</v>
      </c>
      <c r="D5" s="66" t="s">
        <v>13</v>
      </c>
      <c r="E5" s="17" t="s">
        <v>20</v>
      </c>
      <c r="F5" s="17" t="s">
        <v>73</v>
      </c>
      <c r="G5" s="2" t="s">
        <v>14</v>
      </c>
      <c r="H5" s="67" t="s">
        <v>46</v>
      </c>
      <c r="I5" s="1" t="s">
        <v>60</v>
      </c>
      <c r="J5" s="1" t="s">
        <v>48</v>
      </c>
      <c r="K5" s="66" t="s">
        <v>13</v>
      </c>
      <c r="L5" s="17" t="s">
        <v>20</v>
      </c>
      <c r="M5" s="17" t="s">
        <v>73</v>
      </c>
      <c r="N5" s="2" t="s">
        <v>14</v>
      </c>
      <c r="O5" s="67" t="s">
        <v>46</v>
      </c>
      <c r="P5" s="1" t="s">
        <v>60</v>
      </c>
      <c r="Q5" s="1" t="s">
        <v>48</v>
      </c>
      <c r="R5" s="66" t="s">
        <v>13</v>
      </c>
      <c r="S5" s="17" t="s">
        <v>20</v>
      </c>
      <c r="T5" s="17" t="s">
        <v>73</v>
      </c>
      <c r="U5" s="2" t="s">
        <v>14</v>
      </c>
      <c r="V5" s="67"/>
      <c r="W5" s="1" t="s">
        <v>60</v>
      </c>
      <c r="X5" s="1" t="s">
        <v>48</v>
      </c>
      <c r="Y5" s="66" t="s">
        <v>13</v>
      </c>
      <c r="Z5" s="17" t="s">
        <v>20</v>
      </c>
      <c r="AA5" s="17" t="s">
        <v>73</v>
      </c>
      <c r="AB5" s="2" t="s">
        <v>14</v>
      </c>
      <c r="AC5" s="67" t="s">
        <v>46</v>
      </c>
    </row>
    <row r="6" spans="1:29" s="7" customFormat="1" ht="34.5" customHeight="1" x14ac:dyDescent="0.2">
      <c r="A6" s="3">
        <v>1</v>
      </c>
      <c r="B6" s="16" t="str">
        <f>IF(ISNA(MATCH(CONCATENATE(B$4,$A6),'1k - Výsledková listina'!$U:$U,0)),"",INDEX('1k - Výsledková listina'!$D:$D,MATCH(CONCATENATE(B$4,$A6),'1k - Výsledková listina'!$U:$U,0),1))</f>
        <v>Ing. Nováčková Markéta</v>
      </c>
      <c r="C6" s="47" t="str">
        <f>IF(ISNA(MATCH(CONCATENATE(B$4,$A6),'1k - Výsledková listina'!$U:$U,0)),"",INDEX('1k - Výsledková listina'!$W:$W,MATCH(CONCATENATE(B$4,$A6),'1k - Výsledková listina'!$U:$U,0),1))</f>
        <v>MRS Cortina Sensas</v>
      </c>
      <c r="D6" s="226">
        <v>13620</v>
      </c>
      <c r="E6" s="222">
        <f t="shared" ref="E6:E17" si="0">IF(D6="","",RANK(D6,D:D,0))</f>
        <v>3</v>
      </c>
      <c r="F6" s="223"/>
      <c r="G6" s="48">
        <f t="shared" ref="G6:G17" si="1">IF(D6="","",RANK(D6,D$6:D$17,0)+(COUNT(D$6:D$17)+1-RANK(D6,D$6:D$17,0)-RANK(D6,D$6:D$17,1))/2+F6)</f>
        <v>3</v>
      </c>
      <c r="H6" s="68"/>
      <c r="I6" s="16" t="str">
        <f>IF(ISNA(MATCH(CONCATENATE(I$4,$A6),'1k - Výsledková listina'!$U:$U,0)),"",INDEX('1k - Výsledková listina'!$D:$D,MATCH(CONCATENATE(I$4,$A6),'1k - Výsledková listina'!$U:$U,0),1))</f>
        <v>Valda Martin</v>
      </c>
      <c r="J6" s="47" t="str">
        <f>IF(ISNA(MATCH(CONCATENATE(I$4,$A6),'1k - Výsledková listina'!$U:$U,0)),"",INDEX('1k - Výsledková listina'!$W:$W,MATCH(CONCATENATE(I$4,$A6),'1k - Výsledková listina'!$U:$U,0),1))</f>
        <v>MO MRS Třebíč - SENSAS</v>
      </c>
      <c r="K6" s="226">
        <v>6770</v>
      </c>
      <c r="L6" s="222">
        <f t="shared" ref="L6:L17" si="2">IF(K6="","",RANK(K6,K:K,0))</f>
        <v>12</v>
      </c>
      <c r="M6" s="223"/>
      <c r="N6" s="48">
        <f t="shared" ref="N6:N17" si="3">IF(K6="","",RANK(K6,K$6:K$17,0)+(COUNT(K$6:K$17)+1-RANK(K6,K$6:K$17,0)-RANK(K6,K$6:K$17,1))/2+M6)</f>
        <v>12</v>
      </c>
      <c r="O6" s="68"/>
      <c r="P6" s="16" t="str">
        <f>IF(ISNA(MATCH(CONCATENATE(P$4,$A6),'1k - Výsledková listina'!$U:$U,0)),"",INDEX('1k - Výsledková listina'!$D:$D,MATCH(CONCATENATE(P$4,$A6),'1k - Výsledková listina'!$U:$U,0),1))</f>
        <v>Ing. Žigo Ladislav</v>
      </c>
      <c r="Q6" s="47" t="str">
        <f>IF(ISNA(MATCH(CONCATENATE(P$4,$A6),'1k - Výsledková listina'!$U:$U,0)),"",INDEX('1k - Výsledková listina'!$W:$W,MATCH(CONCATENATE(P$4,$A6),'1k - Výsledková listina'!$U:$U,0),1))</f>
        <v>MO MRS Třebíč - SENSAS</v>
      </c>
      <c r="R6" s="226">
        <v>8810</v>
      </c>
      <c r="S6" s="222">
        <f t="shared" ref="S6:S17" si="4">IF(R6="","",RANK(R6,R:R,0))</f>
        <v>7</v>
      </c>
      <c r="T6" s="223"/>
      <c r="U6" s="48">
        <f t="shared" ref="U6:U17" si="5">IF(R6="","",RANK(R6,R$6:R$17,0)+(COUNT(R$6:R$17)+1-RANK(R6,R$6:R$17,0)-RANK(R6,R$6:R$17,1))/2+T6)</f>
        <v>7</v>
      </c>
      <c r="V6" s="68"/>
      <c r="W6" s="16" t="str">
        <f>IF(ISNA(MATCH(CONCATENATE(W$4,$A6),'1k - Výsledková listina'!$U:$U,0)),"",INDEX('1k - Výsledková listina'!$D:$D,MATCH(CONCATENATE(W$4,$A6),'1k - Výsledková listina'!$U:$U,0),1))</f>
        <v>Kosmák Josef</v>
      </c>
      <c r="X6" s="47" t="str">
        <f>IF(ISNA(MATCH(CONCATENATE(W$4,$A6),'1k - Výsledková listina'!$U:$U,0)),"",INDEX('1k - Výsledková listina'!$W:$W,MATCH(CONCATENATE(W$4,$A6),'1k - Výsledková listina'!$U:$U,0),1))</f>
        <v>MO MRS Třebíč - SENSAS</v>
      </c>
      <c r="Y6" s="226">
        <v>6050</v>
      </c>
      <c r="Z6" s="222">
        <f t="shared" ref="Z6:Z17" si="6">IF(Y6="","",RANK(Y6,Y:Y,0))</f>
        <v>12</v>
      </c>
      <c r="AA6" s="223"/>
      <c r="AB6" s="48">
        <f t="shared" ref="AB6:AB17" si="7">IF(Y6="","",RANK(Y6,Y$6:Y$17,0)+(COUNT(Y$6:Y$17)+1-RANK(Y6,Y$6:Y$17,0)-RANK(Y6,Y$6:Y$17,1))/2+AA6)</f>
        <v>12</v>
      </c>
      <c r="AC6" s="68"/>
    </row>
    <row r="7" spans="1:29" s="7" customFormat="1" ht="34.5" customHeight="1" x14ac:dyDescent="0.2">
      <c r="A7" s="4">
        <v>2</v>
      </c>
      <c r="B7" s="16" t="str">
        <f>IF(ISNA(MATCH(CONCATENATE(B$4,$A7),'1k - Výsledková listina'!$U:$U,0)),"",INDEX('1k - Výsledková listina'!$D:$D,MATCH(CONCATENATE(B$4,$A7),'1k - Výsledková listina'!$U:$U,0),1))</f>
        <v>Hlavatý David</v>
      </c>
      <c r="C7" s="47" t="str">
        <f>IF(ISNA(MATCH(CONCATENATE(B$4,$A7),'1k - Výsledková listina'!$U:$U,0)),"",INDEX('1k - Výsledková listina'!$W:$W,MATCH(CONCATENATE(B$4,$A7),'1k - Výsledková listina'!$U:$U,0),1))</f>
        <v>MO Kolín RIVE</v>
      </c>
      <c r="D7" s="226">
        <v>13830</v>
      </c>
      <c r="E7" s="222">
        <f t="shared" si="0"/>
        <v>2</v>
      </c>
      <c r="F7" s="223"/>
      <c r="G7" s="48">
        <f t="shared" si="1"/>
        <v>2</v>
      </c>
      <c r="H7" s="69"/>
      <c r="I7" s="16" t="str">
        <f>IF(ISNA(MATCH(CONCATENATE(I$4,$A7),'1k - Výsledková listina'!$U:$U,0)),"",INDEX('1k - Výsledková listina'!$D:$D,MATCH(CONCATENATE(I$4,$A7),'1k - Výsledková listina'!$U:$U,0),1))</f>
        <v>Syrovátka Pavel</v>
      </c>
      <c r="J7" s="47" t="str">
        <f>IF(ISNA(MATCH(CONCATENATE(I$4,$A7),'1k - Výsledková listina'!$U:$U,0)),"",INDEX('1k - Výsledková listina'!$W:$W,MATCH(CONCATENATE(I$4,$A7),'1k - Výsledková listina'!$U:$U,0),1))</f>
        <v>MO ČRS NOVÉ STRAŠECÍ - MAVER</v>
      </c>
      <c r="K7" s="226">
        <v>10960</v>
      </c>
      <c r="L7" s="222">
        <f t="shared" si="2"/>
        <v>7</v>
      </c>
      <c r="M7" s="223"/>
      <c r="N7" s="48">
        <f t="shared" si="3"/>
        <v>7</v>
      </c>
      <c r="O7" s="69"/>
      <c r="P7" s="16" t="str">
        <f>IF(ISNA(MATCH(CONCATENATE(P$4,$A7),'1k - Výsledková listina'!$U:$U,0)),"",INDEX('1k - Výsledková listina'!$D:$D,MATCH(CONCATENATE(P$4,$A7),'1k - Výsledková listina'!$U:$U,0),1))</f>
        <v>Bačinová Barbora</v>
      </c>
      <c r="Q7" s="47" t="str">
        <f>IF(ISNA(MATCH(CONCATENATE(P$4,$A7),'1k - Výsledková listina'!$U:$U,0)),"",INDEX('1k - Výsledková listina'!$W:$W,MATCH(CONCATENATE(P$4,$A7),'1k - Výsledková listina'!$U:$U,0),1))</f>
        <v>MO ČRS NOVÉ STRAŠECÍ - MAVER</v>
      </c>
      <c r="R7" s="226">
        <v>6400</v>
      </c>
      <c r="S7" s="222">
        <f t="shared" si="4"/>
        <v>11</v>
      </c>
      <c r="T7" s="223"/>
      <c r="U7" s="48">
        <f t="shared" si="5"/>
        <v>11</v>
      </c>
      <c r="V7" s="69"/>
      <c r="W7" s="16" t="str">
        <f>IF(ISNA(MATCH(CONCATENATE(W$4,$A7),'1k - Výsledková listina'!$U:$U,0)),"",INDEX('1k - Výsledková listina'!$D:$D,MATCH(CONCATENATE(W$4,$A7),'1k - Výsledková listina'!$U:$U,0),1))</f>
        <v>Pokorný Roman ml.</v>
      </c>
      <c r="X7" s="47" t="str">
        <f>IF(ISNA(MATCH(CONCATENATE(W$4,$A7),'1k - Výsledková listina'!$U:$U,0)),"",INDEX('1k - Výsledková listina'!$W:$W,MATCH(CONCATENATE(W$4,$A7),'1k - Výsledková listina'!$U:$U,0),1))</f>
        <v>MO ČRS NOVÉ STRAŠECÍ - MAVER</v>
      </c>
      <c r="Y7" s="226">
        <v>14810</v>
      </c>
      <c r="Z7" s="222">
        <f t="shared" si="6"/>
        <v>1</v>
      </c>
      <c r="AA7" s="223"/>
      <c r="AB7" s="48">
        <f t="shared" si="7"/>
        <v>1</v>
      </c>
      <c r="AC7" s="69"/>
    </row>
    <row r="8" spans="1:29" s="7" customFormat="1" ht="34.5" customHeight="1" x14ac:dyDescent="0.2">
      <c r="A8" s="4">
        <v>3</v>
      </c>
      <c r="B8" s="16" t="str">
        <f>IF(ISNA(MATCH(CONCATENATE(B$4,$A8),'1k - Výsledková listina'!$U:$U,0)),"",INDEX('1k - Výsledková listina'!$D:$D,MATCH(CONCATENATE(B$4,$A8),'1k - Výsledková listina'!$U:$U,0),1))</f>
        <v>Melcher Miroslav</v>
      </c>
      <c r="C8" s="47" t="str">
        <f>IF(ISNA(MATCH(CONCATENATE(B$4,$A8),'1k - Výsledková listina'!$U:$U,0)),"",INDEX('1k - Výsledková listina'!$W:$W,MATCH(CONCATENATE(B$4,$A8),'1k - Výsledková listina'!$U:$U,0),1))</f>
        <v>ČRS MIVARDI CZ Mohelnice</v>
      </c>
      <c r="D8" s="226">
        <v>13060</v>
      </c>
      <c r="E8" s="222">
        <f t="shared" si="0"/>
        <v>4</v>
      </c>
      <c r="F8" s="223"/>
      <c r="G8" s="48">
        <f t="shared" si="1"/>
        <v>4</v>
      </c>
      <c r="H8" s="104"/>
      <c r="I8" s="16" t="str">
        <f>IF(ISNA(MATCH(CONCATENATE(I$4,$A8),'1k - Výsledková listina'!$U:$U,0)),"",INDEX('1k - Výsledková listina'!$D:$D,MATCH(CONCATENATE(I$4,$A8),'1k - Výsledková listina'!$U:$U,0),1))</f>
        <v>Heřmánek Tomáš</v>
      </c>
      <c r="J8" s="47" t="str">
        <f>IF(ISNA(MATCH(CONCATENATE(I$4,$A8),'1k - Výsledková listina'!$U:$U,0)),"",INDEX('1k - Výsledková listina'!$W:$W,MATCH(CONCATENATE(I$4,$A8),'1k - Výsledková listina'!$U:$U,0),1))</f>
        <v>MO ČRS Jindřichův Hradec „A“</v>
      </c>
      <c r="K8" s="226">
        <v>12480</v>
      </c>
      <c r="L8" s="222">
        <f t="shared" si="2"/>
        <v>5</v>
      </c>
      <c r="M8" s="223"/>
      <c r="N8" s="48">
        <f t="shared" si="3"/>
        <v>5</v>
      </c>
      <c r="O8" s="104"/>
      <c r="P8" s="16" t="str">
        <f>IF(ISNA(MATCH(CONCATENATE(P$4,$A8),'1k - Výsledková listina'!$U:$U,0)),"",INDEX('1k - Výsledková listina'!$D:$D,MATCH(CONCATENATE(P$4,$A8),'1k - Výsledková listina'!$U:$U,0),1))</f>
        <v>Kostka Jan</v>
      </c>
      <c r="Q8" s="47" t="str">
        <f>IF(ISNA(MATCH(CONCATENATE(P$4,$A8),'1k - Výsledková listina'!$U:$U,0)),"",INDEX('1k - Výsledková listina'!$W:$W,MATCH(CONCATENATE(P$4,$A8),'1k - Výsledková listina'!$U:$U,0),1))</f>
        <v>MO ČRS Jindřichův Hradec „A“</v>
      </c>
      <c r="R8" s="226">
        <v>10610</v>
      </c>
      <c r="S8" s="222">
        <f t="shared" si="4"/>
        <v>4</v>
      </c>
      <c r="T8" s="223"/>
      <c r="U8" s="48">
        <f t="shared" si="5"/>
        <v>4</v>
      </c>
      <c r="V8" s="104"/>
      <c r="W8" s="16" t="str">
        <f>IF(ISNA(MATCH(CONCATENATE(W$4,$A8),'1k - Výsledková listina'!$U:$U,0)),"",INDEX('1k - Výsledková listina'!$D:$D,MATCH(CONCATENATE(W$4,$A8),'1k - Výsledková listina'!$U:$U,0),1))</f>
        <v>Prášek Pavel</v>
      </c>
      <c r="X8" s="47" t="str">
        <f>IF(ISNA(MATCH(CONCATENATE(W$4,$A8),'1k - Výsledková listina'!$U:$U,0)),"",INDEX('1k - Výsledková listina'!$W:$W,MATCH(CONCATENATE(W$4,$A8),'1k - Výsledková listina'!$U:$U,0),1))</f>
        <v>MO ČRS Jindřichův Hradec „A“</v>
      </c>
      <c r="Y8" s="226">
        <v>9040</v>
      </c>
      <c r="Z8" s="222">
        <f t="shared" si="6"/>
        <v>7</v>
      </c>
      <c r="AA8" s="223"/>
      <c r="AB8" s="48">
        <f t="shared" si="7"/>
        <v>7</v>
      </c>
      <c r="AC8" s="104"/>
    </row>
    <row r="9" spans="1:29" s="7" customFormat="1" ht="34.5" customHeight="1" x14ac:dyDescent="0.2">
      <c r="A9" s="4">
        <v>4</v>
      </c>
      <c r="B9" s="16" t="str">
        <f>IF(ISNA(MATCH(CONCATENATE(B$4,$A9),'1k - Výsledková listina'!$U:$U,0)),"",INDEX('1k - Výsledková listina'!$D:$D,MATCH(CONCATENATE(B$4,$A9),'1k - Výsledková listina'!$U:$U,0),1))</f>
        <v>Polovic Ladislav</v>
      </c>
      <c r="C9" s="47" t="str">
        <f>IF(ISNA(MATCH(CONCATENATE(B$4,$A9),'1k - Výsledková listina'!$U:$U,0)),"",INDEX('1k - Výsledková listina'!$W:$W,MATCH(CONCATENATE(B$4,$A9),'1k - Výsledková listina'!$U:$U,0),1))</f>
        <v>MO ČRS Jindřichův Hradec AWAS DRENNAN</v>
      </c>
      <c r="D9" s="226">
        <v>9490</v>
      </c>
      <c r="E9" s="222">
        <f t="shared" si="0"/>
        <v>6</v>
      </c>
      <c r="F9" s="223"/>
      <c r="G9" s="48">
        <f t="shared" si="1"/>
        <v>6</v>
      </c>
      <c r="H9" s="69"/>
      <c r="I9" s="16" t="str">
        <f>IF(ISNA(MATCH(CONCATENATE(I$4,$A9),'1k - Výsledková listina'!$U:$U,0)),"",INDEX('1k - Výsledková listina'!$D:$D,MATCH(CONCATENATE(I$4,$A9),'1k - Výsledková listina'!$U:$U,0),1))</f>
        <v>Ing. Bartoš Jan</v>
      </c>
      <c r="J9" s="47" t="str">
        <f>IF(ISNA(MATCH(CONCATENATE(I$4,$A9),'1k - Výsledková listina'!$U:$U,0)),"",INDEX('1k - Výsledková listina'!$W:$W,MATCH(CONCATENATE(I$4,$A9),'1k - Výsledková listina'!$U:$U,0),1))</f>
        <v>RSK LIPANI MIVARDI Třebechovice pod Orebem</v>
      </c>
      <c r="K9" s="226">
        <v>7460</v>
      </c>
      <c r="L9" s="222">
        <f t="shared" si="2"/>
        <v>11</v>
      </c>
      <c r="M9" s="223"/>
      <c r="N9" s="48">
        <f t="shared" si="3"/>
        <v>11</v>
      </c>
      <c r="O9" s="69"/>
      <c r="P9" s="16" t="str">
        <f>IF(ISNA(MATCH(CONCATENATE(P$4,$A9),'1k - Výsledková listina'!$U:$U,0)),"",INDEX('1k - Výsledková listina'!$D:$D,MATCH(CONCATENATE(P$4,$A9),'1k - Výsledková listina'!$U:$U,0),1))</f>
        <v>Ing. Bartoš Jiří</v>
      </c>
      <c r="Q9" s="47" t="str">
        <f>IF(ISNA(MATCH(CONCATENATE(P$4,$A9),'1k - Výsledková listina'!$U:$U,0)),"",INDEX('1k - Výsledková listina'!$W:$W,MATCH(CONCATENATE(P$4,$A9),'1k - Výsledková listina'!$U:$U,0),1))</f>
        <v>RSK LIPANI MIVARDI Třebechovice pod Orebem</v>
      </c>
      <c r="R9" s="226">
        <v>11150</v>
      </c>
      <c r="S9" s="222">
        <f t="shared" si="4"/>
        <v>2</v>
      </c>
      <c r="T9" s="223"/>
      <c r="U9" s="48">
        <f t="shared" si="5"/>
        <v>2</v>
      </c>
      <c r="V9" s="69"/>
      <c r="W9" s="16" t="str">
        <f>IF(ISNA(MATCH(CONCATENATE(W$4,$A9),'1k - Výsledková listina'!$U:$U,0)),"",INDEX('1k - Výsledková listina'!$D:$D,MATCH(CONCATENATE(W$4,$A9),'1k - Výsledková listina'!$U:$U,0),1))</f>
        <v>Jireček Miroslav</v>
      </c>
      <c r="X9" s="47" t="str">
        <f>IF(ISNA(MATCH(CONCATENATE(W$4,$A9),'1k - Výsledková listina'!$U:$U,0)),"",INDEX('1k - Výsledková listina'!$W:$W,MATCH(CONCATENATE(W$4,$A9),'1k - Výsledková listina'!$U:$U,0),1))</f>
        <v>RSK LIPANI MIVARDI Třebechovice pod Orebem</v>
      </c>
      <c r="Y9" s="226">
        <v>10240</v>
      </c>
      <c r="Z9" s="222">
        <f t="shared" si="6"/>
        <v>5</v>
      </c>
      <c r="AA9" s="223"/>
      <c r="AB9" s="48">
        <f t="shared" si="7"/>
        <v>5</v>
      </c>
      <c r="AC9" s="69"/>
    </row>
    <row r="10" spans="1:29" s="7" customFormat="1" ht="34.5" customHeight="1" x14ac:dyDescent="0.2">
      <c r="A10" s="4">
        <v>5</v>
      </c>
      <c r="B10" s="16" t="str">
        <f>IF(ISNA(MATCH(CONCATENATE(B$4,$A10),'1k - Výsledková listina'!$U:$U,0)),"",INDEX('1k - Výsledková listina'!$D:$D,MATCH(CONCATENATE(B$4,$A10),'1k - Výsledková listina'!$U:$U,0),1))</f>
        <v>Hron Radek</v>
      </c>
      <c r="C10" s="47" t="str">
        <f>IF(ISNA(MATCH(CONCATENATE(B$4,$A10),'1k - Výsledková listina'!$U:$U,0)),"",INDEX('1k - Výsledková listina'!$W:$W,MATCH(CONCATENATE(B$4,$A10),'1k - Výsledková listina'!$U:$U,0),1))</f>
        <v>RS Crazy Boys MO Hustopeče Maver</v>
      </c>
      <c r="D10" s="226">
        <v>17550</v>
      </c>
      <c r="E10" s="222">
        <f t="shared" si="0"/>
        <v>1</v>
      </c>
      <c r="F10" s="223"/>
      <c r="G10" s="48">
        <f t="shared" si="1"/>
        <v>1</v>
      </c>
      <c r="H10" s="69"/>
      <c r="I10" s="16" t="str">
        <f>IF(ISNA(MATCH(CONCATENATE(I$4,$A10),'1k - Výsledková listina'!$U:$U,0)),"",INDEX('1k - Výsledková listina'!$D:$D,MATCH(CONCATENATE(I$4,$A10),'1k - Výsledková listina'!$U:$U,0),1))</f>
        <v>Valchař Jakub</v>
      </c>
      <c r="J10" s="47" t="str">
        <f>IF(ISNA(MATCH(CONCATENATE(I$4,$A10),'1k - Výsledková listina'!$U:$U,0)),"",INDEX('1k - Výsledková listina'!$W:$W,MATCH(CONCATENATE(I$4,$A10),'1k - Výsledková listina'!$U:$U,0),1))</f>
        <v>MRS Cortina Sensas</v>
      </c>
      <c r="K10" s="226">
        <v>12290</v>
      </c>
      <c r="L10" s="222">
        <f t="shared" si="2"/>
        <v>6</v>
      </c>
      <c r="M10" s="223"/>
      <c r="N10" s="48">
        <f t="shared" si="3"/>
        <v>6</v>
      </c>
      <c r="O10" s="69"/>
      <c r="P10" s="16" t="str">
        <f>IF(ISNA(MATCH(CONCATENATE(P$4,$A10),'1k - Výsledková listina'!$U:$U,0)),"",INDEX('1k - Výsledková listina'!$D:$D,MATCH(CONCATENATE(P$4,$A10),'1k - Výsledková listina'!$U:$U,0),1))</f>
        <v>Tlustý Luboš</v>
      </c>
      <c r="Q10" s="47" t="str">
        <f>IF(ISNA(MATCH(CONCATENATE(P$4,$A10),'1k - Výsledková listina'!$U:$U,0)),"",INDEX('1k - Výsledková listina'!$W:$W,MATCH(CONCATENATE(P$4,$A10),'1k - Výsledková listina'!$U:$U,0),1))</f>
        <v>MRS Cortina Sensas</v>
      </c>
      <c r="R10" s="226">
        <v>10710</v>
      </c>
      <c r="S10" s="222">
        <f t="shared" si="4"/>
        <v>3</v>
      </c>
      <c r="T10" s="223"/>
      <c r="U10" s="48">
        <f t="shared" si="5"/>
        <v>3</v>
      </c>
      <c r="V10" s="69"/>
      <c r="W10" s="16" t="str">
        <f>IF(ISNA(MATCH(CONCATENATE(W$4,$A10),'1k - Výsledková listina'!$U:$U,0)),"",INDEX('1k - Výsledková listina'!$D:$D,MATCH(CONCATENATE(W$4,$A10),'1k - Výsledková listina'!$U:$U,0),1))</f>
        <v>Darebník Roman</v>
      </c>
      <c r="X10" s="47" t="str">
        <f>IF(ISNA(MATCH(CONCATENATE(W$4,$A10),'1k - Výsledková listina'!$U:$U,0)),"",INDEX('1k - Výsledková listina'!$W:$W,MATCH(CONCATENATE(W$4,$A10),'1k - Výsledková listina'!$U:$U,0),1))</f>
        <v>MRS Cortina Sensas</v>
      </c>
      <c r="Y10" s="226">
        <v>10450</v>
      </c>
      <c r="Z10" s="222">
        <f t="shared" si="6"/>
        <v>4</v>
      </c>
      <c r="AA10" s="223"/>
      <c r="AB10" s="48">
        <f t="shared" si="7"/>
        <v>4</v>
      </c>
      <c r="AC10" s="69"/>
    </row>
    <row r="11" spans="1:29" s="7" customFormat="1" ht="34.5" customHeight="1" x14ac:dyDescent="0.2">
      <c r="A11" s="4">
        <v>6</v>
      </c>
      <c r="B11" s="16" t="str">
        <f>IF(ISNA(MATCH(CONCATENATE(B$4,$A11),'1k - Výsledková listina'!$U:$U,0)),"",INDEX('1k - Výsledková listina'!$D:$D,MATCH(CONCATENATE(B$4,$A11),'1k - Výsledková listina'!$U:$U,0),1))</f>
        <v>Ing. Jakeš Jan</v>
      </c>
      <c r="C11" s="47" t="str">
        <f>IF(ISNA(MATCH(CONCATENATE(B$4,$A11),'1k - Výsledková listina'!$U:$U,0)),"",INDEX('1k - Výsledková listina'!$W:$W,MATCH(CONCATENATE(B$4,$A11),'1k - Výsledková listina'!$U:$U,0),1))</f>
        <v>MRS Uherské Hradiště PRESTON</v>
      </c>
      <c r="D11" s="226">
        <v>5060</v>
      </c>
      <c r="E11" s="222">
        <f t="shared" si="0"/>
        <v>11</v>
      </c>
      <c r="F11" s="223"/>
      <c r="G11" s="48">
        <f t="shared" si="1"/>
        <v>11</v>
      </c>
      <c r="H11" s="69"/>
      <c r="I11" s="16" t="str">
        <f>IF(ISNA(MATCH(CONCATENATE(I$4,$A11),'1k - Výsledková listina'!$U:$U,0)),"",INDEX('1k - Výsledková listina'!$D:$D,MATCH(CONCATENATE(I$4,$A11),'1k - Výsledková listina'!$U:$U,0),1))</f>
        <v>Vyslyšel Vladimír ml.</v>
      </c>
      <c r="J11" s="47" t="str">
        <f>IF(ISNA(MATCH(CONCATENATE(I$4,$A11),'1k - Výsledková listina'!$U:$U,0)),"",INDEX('1k - Výsledková listina'!$W:$W,MATCH(CONCATENATE(I$4,$A11),'1k - Výsledková listina'!$U:$U,0),1))</f>
        <v>MO Kolín RIVE</v>
      </c>
      <c r="K11" s="226">
        <v>15840</v>
      </c>
      <c r="L11" s="222">
        <f t="shared" si="2"/>
        <v>2</v>
      </c>
      <c r="M11" s="223"/>
      <c r="N11" s="48">
        <f t="shared" si="3"/>
        <v>2</v>
      </c>
      <c r="O11" s="69"/>
      <c r="P11" s="16" t="str">
        <f>IF(ISNA(MATCH(CONCATENATE(P$4,$A11),'1k - Výsledková listina'!$U:$U,0)),"",INDEX('1k - Výsledková listina'!$D:$D,MATCH(CONCATENATE(P$4,$A11),'1k - Výsledková listina'!$U:$U,0),1))</f>
        <v>Ing. Flanderka Michal</v>
      </c>
      <c r="Q11" s="47" t="str">
        <f>IF(ISNA(MATCH(CONCATENATE(P$4,$A11),'1k - Výsledková listina'!$U:$U,0)),"",INDEX('1k - Výsledková listina'!$W:$W,MATCH(CONCATENATE(P$4,$A11),'1k - Výsledková listina'!$U:$U,0),1))</f>
        <v>MO Kolín RIVE</v>
      </c>
      <c r="R11" s="226">
        <v>9190</v>
      </c>
      <c r="S11" s="222">
        <f t="shared" si="4"/>
        <v>5</v>
      </c>
      <c r="T11" s="223"/>
      <c r="U11" s="48">
        <f t="shared" si="5"/>
        <v>5</v>
      </c>
      <c r="V11" s="69"/>
      <c r="W11" s="16" t="str">
        <f>IF(ISNA(MATCH(CONCATENATE(W$4,$A11),'1k - Výsledková listina'!$U:$U,0)),"",INDEX('1k - Výsledková listina'!$D:$D,MATCH(CONCATENATE(W$4,$A11),'1k - Výsledková listina'!$U:$U,0),1))</f>
        <v>Flanderka Aleš</v>
      </c>
      <c r="X11" s="47" t="str">
        <f>IF(ISNA(MATCH(CONCATENATE(W$4,$A11),'1k - Výsledková listina'!$U:$U,0)),"",INDEX('1k - Výsledková listina'!$W:$W,MATCH(CONCATENATE(W$4,$A11),'1k - Výsledková listina'!$U:$U,0),1))</f>
        <v>MO Kolín RIVE</v>
      </c>
      <c r="Y11" s="226">
        <v>11680</v>
      </c>
      <c r="Z11" s="222">
        <f t="shared" si="6"/>
        <v>2</v>
      </c>
      <c r="AA11" s="223"/>
      <c r="AB11" s="48">
        <f t="shared" si="7"/>
        <v>2</v>
      </c>
      <c r="AC11" s="69"/>
    </row>
    <row r="12" spans="1:29" s="7" customFormat="1" ht="34.5" customHeight="1" x14ac:dyDescent="0.2">
      <c r="A12" s="4">
        <v>7</v>
      </c>
      <c r="B12" s="16" t="str">
        <f>IF(ISNA(MATCH(CONCATENATE(B$4,$A12),'1k - Výsledková listina'!$U:$U,0)),"",INDEX('1k - Výsledková listina'!$D:$D,MATCH(CONCATENATE(B$4,$A12),'1k - Výsledková listina'!$U:$U,0),1))</f>
        <v>Konopásek Josef ml.</v>
      </c>
      <c r="C12" s="47" t="str">
        <f>IF(ISNA(MATCH(CONCATENATE(B$4,$A12),'1k - Výsledková listina'!$U:$U,0)),"",INDEX('1k - Výsledková listina'!$W:$W,MATCH(CONCATENATE(B$4,$A12),'1k - Výsledková listina'!$U:$U,0),1))</f>
        <v>ČRS Rybářský sportovní klub Pardubice COLMIC</v>
      </c>
      <c r="D12" s="226">
        <v>10720</v>
      </c>
      <c r="E12" s="222">
        <f t="shared" si="0"/>
        <v>5</v>
      </c>
      <c r="F12" s="223"/>
      <c r="G12" s="48">
        <f t="shared" si="1"/>
        <v>5</v>
      </c>
      <c r="H12" s="69"/>
      <c r="I12" s="16" t="str">
        <f>IF(ISNA(MATCH(CONCATENATE(I$4,$A12),'1k - Výsledková listina'!$U:$U,0)),"",INDEX('1k - Výsledková listina'!$D:$D,MATCH(CONCATENATE(I$4,$A12),'1k - Výsledková listina'!$U:$U,0),1))</f>
        <v>Bednařík Dušan</v>
      </c>
      <c r="J12" s="47" t="str">
        <f>IF(ISNA(MATCH(CONCATENATE(I$4,$A12),'1k - Výsledková listina'!$U:$U,0)),"",INDEX('1k - Výsledková listina'!$W:$W,MATCH(CONCATENATE(I$4,$A12),'1k - Výsledková listina'!$U:$U,0),1))</f>
        <v>ČRS MIVARDI CZ Mohelnice</v>
      </c>
      <c r="K12" s="226">
        <v>7930</v>
      </c>
      <c r="L12" s="222">
        <f t="shared" si="2"/>
        <v>10</v>
      </c>
      <c r="M12" s="223"/>
      <c r="N12" s="48">
        <f t="shared" si="3"/>
        <v>10</v>
      </c>
      <c r="O12" s="69"/>
      <c r="P12" s="16" t="str">
        <f>IF(ISNA(MATCH(CONCATENATE(P$4,$A12),'1k - Výsledková listina'!$U:$U,0)),"",INDEX('1k - Výsledková listina'!$D:$D,MATCH(CONCATENATE(P$4,$A12),'1k - Výsledková listina'!$U:$U,0),1))</f>
        <v>Milewski Zbigniew</v>
      </c>
      <c r="Q12" s="47" t="str">
        <f>IF(ISNA(MATCH(CONCATENATE(P$4,$A12),'1k - Výsledková listina'!$U:$U,0)),"",INDEX('1k - Výsledková listina'!$W:$W,MATCH(CONCATENATE(P$4,$A12),'1k - Výsledková listina'!$U:$U,0),1))</f>
        <v>ČRS MIVARDI CZ Mohelnice</v>
      </c>
      <c r="R12" s="226">
        <v>12010</v>
      </c>
      <c r="S12" s="222">
        <f t="shared" si="4"/>
        <v>1</v>
      </c>
      <c r="T12" s="223"/>
      <c r="U12" s="48">
        <f t="shared" si="5"/>
        <v>1</v>
      </c>
      <c r="V12" s="69"/>
      <c r="W12" s="16" t="str">
        <f>IF(ISNA(MATCH(CONCATENATE(W$4,$A12),'1k - Výsledková listina'!$U:$U,0)),"",INDEX('1k - Výsledková listina'!$D:$D,MATCH(CONCATENATE(W$4,$A12),'1k - Výsledková listina'!$U:$U,0),1))</f>
        <v>Górecky Kacper Lukasz</v>
      </c>
      <c r="X12" s="47" t="str">
        <f>IF(ISNA(MATCH(CONCATENATE(W$4,$A12),'1k - Výsledková listina'!$U:$U,0)),"",INDEX('1k - Výsledková listina'!$W:$W,MATCH(CONCATENATE(W$4,$A12),'1k - Výsledková listina'!$U:$U,0),1))</f>
        <v>ČRS MIVARDI CZ Mohelnice</v>
      </c>
      <c r="Y12" s="226">
        <v>8030</v>
      </c>
      <c r="Z12" s="222">
        <f t="shared" si="6"/>
        <v>8</v>
      </c>
      <c r="AA12" s="223"/>
      <c r="AB12" s="48">
        <f t="shared" si="7"/>
        <v>8</v>
      </c>
      <c r="AC12" s="69"/>
    </row>
    <row r="13" spans="1:29" s="7" customFormat="1" ht="34.5" customHeight="1" x14ac:dyDescent="0.2">
      <c r="A13" s="4">
        <v>8</v>
      </c>
      <c r="B13" s="16" t="str">
        <f>IF(ISNA(MATCH(CONCATENATE(B$4,$A13),'1k - Výsledková listina'!$U:$U,0)),"",INDEX('1k - Výsledková listina'!$D:$D,MATCH(CONCATENATE(B$4,$A13),'1k - Výsledková listina'!$U:$U,0),1))</f>
        <v>Polívka Zdeněk</v>
      </c>
      <c r="C13" s="47" t="str">
        <f>IF(ISNA(MATCH(CONCATENATE(B$4,$A13),'1k - Výsledková listina'!$U:$U,0)),"",INDEX('1k - Výsledková listina'!$W:$W,MATCH(CONCATENATE(B$4,$A13),'1k - Výsledková listina'!$U:$U,0),1))</f>
        <v>MO ČRS Mělník - Colmic</v>
      </c>
      <c r="D13" s="226">
        <v>3500</v>
      </c>
      <c r="E13" s="222">
        <f t="shared" si="0"/>
        <v>12</v>
      </c>
      <c r="F13" s="223"/>
      <c r="G13" s="48">
        <f t="shared" si="1"/>
        <v>12</v>
      </c>
      <c r="H13" s="69"/>
      <c r="I13" s="16" t="str">
        <f>IF(ISNA(MATCH(CONCATENATE(I$4,$A13),'1k - Výsledková listina'!$U:$U,0)),"",INDEX('1k - Výsledková listina'!$D:$D,MATCH(CONCATENATE(I$4,$A13),'1k - Výsledková listina'!$U:$U,0),1))</f>
        <v>Doležal Lambert</v>
      </c>
      <c r="J13" s="47" t="str">
        <f>IF(ISNA(MATCH(CONCATENATE(I$4,$A13),'1k - Výsledková listina'!$U:$U,0)),"",INDEX('1k - Výsledková listina'!$W:$W,MATCH(CONCATENATE(I$4,$A13),'1k - Výsledková listina'!$U:$U,0),1))</f>
        <v>MO ČRS Jindřichův Hradec AWAS DRENNAN</v>
      </c>
      <c r="K13" s="226">
        <v>8490</v>
      </c>
      <c r="L13" s="222">
        <f t="shared" si="2"/>
        <v>9</v>
      </c>
      <c r="M13" s="223"/>
      <c r="N13" s="48">
        <f t="shared" si="3"/>
        <v>9</v>
      </c>
      <c r="O13" s="69"/>
      <c r="P13" s="16" t="str">
        <f>IF(ISNA(MATCH(CONCATENATE(P$4,$A13),'1k - Výsledková listina'!$U:$U,0)),"",INDEX('1k - Výsledková listina'!$D:$D,MATCH(CONCATENATE(P$4,$A13),'1k - Výsledková listina'!$U:$U,0),1))</f>
        <v>TOMEČEK Michal</v>
      </c>
      <c r="Q13" s="47" t="str">
        <f>IF(ISNA(MATCH(CONCATENATE(P$4,$A13),'1k - Výsledková listina'!$U:$U,0)),"",INDEX('1k - Výsledková listina'!$W:$W,MATCH(CONCATENATE(P$4,$A13),'1k - Výsledková listina'!$U:$U,0),1))</f>
        <v>MO ČRS Jindřichův Hradec AWAS DRENNAN</v>
      </c>
      <c r="R13" s="226">
        <v>8920</v>
      </c>
      <c r="S13" s="222">
        <f t="shared" si="4"/>
        <v>6</v>
      </c>
      <c r="T13" s="223"/>
      <c r="U13" s="48">
        <f t="shared" si="5"/>
        <v>6</v>
      </c>
      <c r="V13" s="69"/>
      <c r="W13" s="16" t="str">
        <f>IF(ISNA(MATCH(CONCATENATE(W$4,$A13),'1k - Výsledková listina'!$U:$U,0)),"",INDEX('1k - Výsledková listina'!$D:$D,MATCH(CONCATENATE(W$4,$A13),'1k - Výsledková listina'!$U:$U,0),1))</f>
        <v>Maštera Vojtěch</v>
      </c>
      <c r="X13" s="47" t="str">
        <f>IF(ISNA(MATCH(CONCATENATE(W$4,$A13),'1k - Výsledková listina'!$U:$U,0)),"",INDEX('1k - Výsledková listina'!$W:$W,MATCH(CONCATENATE(W$4,$A13),'1k - Výsledková listina'!$U:$U,0),1))</f>
        <v>MO ČRS Jindřichův Hradec AWAS DRENNAN</v>
      </c>
      <c r="Y13" s="226">
        <v>6840</v>
      </c>
      <c r="Z13" s="222">
        <f t="shared" si="6"/>
        <v>11</v>
      </c>
      <c r="AA13" s="223"/>
      <c r="AB13" s="48">
        <f t="shared" si="7"/>
        <v>11</v>
      </c>
      <c r="AC13" s="69"/>
    </row>
    <row r="14" spans="1:29" s="7" customFormat="1" ht="34.5" customHeight="1" x14ac:dyDescent="0.2">
      <c r="A14" s="4">
        <v>9</v>
      </c>
      <c r="B14" s="16" t="str">
        <f>IF(ISNA(MATCH(CONCATENATE(B$4,$A14),'1k - Výsledková listina'!$U:$U,0)),"",INDEX('1k - Výsledková listina'!$D:$D,MATCH(CONCATENATE(B$4,$A14),'1k - Výsledková listina'!$U:$U,0),1))</f>
        <v>Koukal Michal</v>
      </c>
      <c r="C14" s="47" t="str">
        <f>IF(ISNA(MATCH(CONCATENATE(B$4,$A14),'1k - Výsledková listina'!$U:$U,0)),"",INDEX('1k - Výsledková listina'!$W:$W,MATCH(CONCATENATE(B$4,$A14),'1k - Výsledková listina'!$U:$U,0),1))</f>
        <v>MO MRS Třebíč - SENSAS</v>
      </c>
      <c r="D14" s="226">
        <v>5160</v>
      </c>
      <c r="E14" s="222">
        <f t="shared" si="0"/>
        <v>10</v>
      </c>
      <c r="F14" s="223"/>
      <c r="G14" s="107">
        <f t="shared" si="1"/>
        <v>10</v>
      </c>
      <c r="H14" s="108"/>
      <c r="I14" s="16" t="str">
        <f>IF(ISNA(MATCH(CONCATENATE(I$4,$A14),'1k - Výsledková listina'!$U:$U,0)),"",INDEX('1k - Výsledková listina'!$D:$D,MATCH(CONCATENATE(I$4,$A14),'1k - Výsledková listina'!$U:$U,0),1))</f>
        <v>Klásek Petr</v>
      </c>
      <c r="J14" s="47" t="str">
        <f>IF(ISNA(MATCH(CONCATENATE(I$4,$A14),'1k - Výsledková listina'!$U:$U,0)),"",INDEX('1k - Výsledková listina'!$W:$W,MATCH(CONCATENATE(I$4,$A14),'1k - Výsledková listina'!$U:$U,0),1))</f>
        <v>RS Crazy Boys MO Hustopeče Maver</v>
      </c>
      <c r="K14" s="226">
        <v>19070</v>
      </c>
      <c r="L14" s="222">
        <f t="shared" si="2"/>
        <v>1</v>
      </c>
      <c r="M14" s="223"/>
      <c r="N14" s="107">
        <f t="shared" si="3"/>
        <v>1</v>
      </c>
      <c r="O14" s="108"/>
      <c r="P14" s="16" t="str">
        <f>IF(ISNA(MATCH(CONCATENATE(P$4,$A14),'1k - Výsledková listina'!$U:$U,0)),"",INDEX('1k - Výsledková listina'!$D:$D,MATCH(CONCATENATE(P$4,$A14),'1k - Výsledková listina'!$U:$U,0),1))</f>
        <v>Hanáček František</v>
      </c>
      <c r="Q14" s="47" t="str">
        <f>IF(ISNA(MATCH(CONCATENATE(P$4,$A14),'1k - Výsledková listina'!$U:$U,0)),"",INDEX('1k - Výsledková listina'!$W:$W,MATCH(CONCATENATE(P$4,$A14),'1k - Výsledková listina'!$U:$U,0),1))</f>
        <v>RS Crazy Boys MO Hustopeče Maver</v>
      </c>
      <c r="R14" s="226">
        <v>7550</v>
      </c>
      <c r="S14" s="222">
        <f t="shared" si="4"/>
        <v>9</v>
      </c>
      <c r="T14" s="223"/>
      <c r="U14" s="107">
        <f t="shared" si="5"/>
        <v>9</v>
      </c>
      <c r="V14" s="108"/>
      <c r="W14" s="16" t="str">
        <f>IF(ISNA(MATCH(CONCATENATE(W$4,$A14),'1k - Výsledková listina'!$U:$U,0)),"",INDEX('1k - Výsledková listina'!$D:$D,MATCH(CONCATENATE(W$4,$A14),'1k - Výsledková listina'!$U:$U,0),1))</f>
        <v>Foret Roman</v>
      </c>
      <c r="X14" s="47" t="str">
        <f>IF(ISNA(MATCH(CONCATENATE(W$4,$A14),'1k - Výsledková listina'!$U:$U,0)),"",INDEX('1k - Výsledková listina'!$W:$W,MATCH(CONCATENATE(W$4,$A14),'1k - Výsledková listina'!$U:$U,0),1))</f>
        <v>RS Crazy Boys MO Hustopeče Maver</v>
      </c>
      <c r="Y14" s="226">
        <v>7070</v>
      </c>
      <c r="Z14" s="222">
        <f t="shared" si="6"/>
        <v>10</v>
      </c>
      <c r="AA14" s="223"/>
      <c r="AB14" s="107">
        <f t="shared" si="7"/>
        <v>10</v>
      </c>
      <c r="AC14" s="108"/>
    </row>
    <row r="15" spans="1:29" s="7" customFormat="1" ht="34.5" customHeight="1" x14ac:dyDescent="0.2">
      <c r="A15" s="4">
        <v>10</v>
      </c>
      <c r="B15" s="16" t="str">
        <f>IF(ISNA(MATCH(CONCATENATE(B$4,$A15),'1k - Výsledková listina'!$U:$U,0)),"",INDEX('1k - Výsledková listina'!$D:$D,MATCH(CONCATENATE(B$4,$A15),'1k - Výsledková listina'!$U:$U,0),1))</f>
        <v>Pokorný Ondřej</v>
      </c>
      <c r="C15" s="47" t="str">
        <f>IF(ISNA(MATCH(CONCATENATE(B$4,$A15),'1k - Výsledková listina'!$U:$U,0)),"",INDEX('1k - Výsledková listina'!$W:$W,MATCH(CONCATENATE(B$4,$A15),'1k - Výsledková listina'!$U:$U,0),1))</f>
        <v>MO ČRS NOVÉ STRAŠECÍ - MAVER</v>
      </c>
      <c r="D15" s="226">
        <v>7140</v>
      </c>
      <c r="E15" s="222">
        <f t="shared" si="0"/>
        <v>7</v>
      </c>
      <c r="F15" s="223"/>
      <c r="G15" s="48">
        <f t="shared" si="1"/>
        <v>7</v>
      </c>
      <c r="H15" s="69"/>
      <c r="I15" s="16" t="str">
        <f>IF(ISNA(MATCH(CONCATENATE(I$4,$A15),'1k - Výsledková listina'!$U:$U,0)),"",INDEX('1k - Výsledková listina'!$D:$D,MATCH(CONCATENATE(I$4,$A15),'1k - Výsledková listina'!$U:$U,0),1))</f>
        <v>Matej Jiří</v>
      </c>
      <c r="J15" s="47" t="str">
        <f>IF(ISNA(MATCH(CONCATENATE(I$4,$A15),'1k - Výsledková listina'!$U:$U,0)),"",INDEX('1k - Výsledková listina'!$W:$W,MATCH(CONCATENATE(I$4,$A15),'1k - Výsledková listina'!$U:$U,0),1))</f>
        <v>MRS Uherské Hradiště PRESTON</v>
      </c>
      <c r="K15" s="226">
        <v>13930</v>
      </c>
      <c r="L15" s="222">
        <f t="shared" si="2"/>
        <v>3</v>
      </c>
      <c r="M15" s="223"/>
      <c r="N15" s="48">
        <f t="shared" si="3"/>
        <v>3</v>
      </c>
      <c r="O15" s="69"/>
      <c r="P15" s="16" t="str">
        <f>IF(ISNA(MATCH(CONCATENATE(P$4,$A15),'1k - Výsledková listina'!$U:$U,0)),"",INDEX('1k - Výsledková listina'!$D:$D,MATCH(CONCATENATE(P$4,$A15),'1k - Výsledková listina'!$U:$U,0),1))</f>
        <v>Kolínek Miroslav</v>
      </c>
      <c r="Q15" s="47" t="str">
        <f>IF(ISNA(MATCH(CONCATENATE(P$4,$A15),'1k - Výsledková listina'!$U:$U,0)),"",INDEX('1k - Výsledková listina'!$W:$W,MATCH(CONCATENATE(P$4,$A15),'1k - Výsledková listina'!$U:$U,0),1))</f>
        <v>MRS Uherské Hradiště PRESTON</v>
      </c>
      <c r="R15" s="226">
        <v>7820</v>
      </c>
      <c r="S15" s="222">
        <f t="shared" si="4"/>
        <v>8</v>
      </c>
      <c r="T15" s="223"/>
      <c r="U15" s="48">
        <f t="shared" si="5"/>
        <v>8</v>
      </c>
      <c r="V15" s="69"/>
      <c r="W15" s="16" t="str">
        <f>IF(ISNA(MATCH(CONCATENATE(W$4,$A15),'1k - Výsledková listina'!$U:$U,0)),"",INDEX('1k - Výsledková listina'!$D:$D,MATCH(CONCATENATE(W$4,$A15),'1k - Výsledková listina'!$U:$U,0),1))</f>
        <v>Bradna Ladislav ml.</v>
      </c>
      <c r="X15" s="47" t="str">
        <f>IF(ISNA(MATCH(CONCATENATE(W$4,$A15),'1k - Výsledková listina'!$U:$U,0)),"",INDEX('1k - Výsledková listina'!$W:$W,MATCH(CONCATENATE(W$4,$A15),'1k - Výsledková listina'!$U:$U,0),1))</f>
        <v>MRS Uherské Hradiště PRESTON</v>
      </c>
      <c r="Y15" s="226">
        <v>10920</v>
      </c>
      <c r="Z15" s="222">
        <f t="shared" si="6"/>
        <v>3</v>
      </c>
      <c r="AA15" s="223"/>
      <c r="AB15" s="48">
        <f t="shared" si="7"/>
        <v>3</v>
      </c>
      <c r="AC15" s="69"/>
    </row>
    <row r="16" spans="1:29" s="7" customFormat="1" ht="34.5" customHeight="1" x14ac:dyDescent="0.2">
      <c r="A16" s="4">
        <v>11</v>
      </c>
      <c r="B16" s="16" t="str">
        <f>IF(ISNA(MATCH(CONCATENATE(B$4,$A16),'1k - Výsledková listina'!$U:$U,0)),"",INDEX('1k - Výsledková listina'!$D:$D,MATCH(CONCATENATE(B$4,$A16),'1k - Výsledková listina'!$U:$U,0),1))</f>
        <v>Ing. Kostka Jaroslav</v>
      </c>
      <c r="C16" s="47" t="str">
        <f>IF(ISNA(MATCH(CONCATENATE(B$4,$A16),'1k - Výsledková listina'!$U:$U,0)),"",INDEX('1k - Výsledková listina'!$W:$W,MATCH(CONCATENATE(B$4,$A16),'1k - Výsledková listina'!$U:$U,0),1))</f>
        <v>MO ČRS Jindřichův Hradec „A“</v>
      </c>
      <c r="D16" s="226">
        <v>5770</v>
      </c>
      <c r="E16" s="222">
        <f t="shared" si="0"/>
        <v>9</v>
      </c>
      <c r="F16" s="223"/>
      <c r="G16" s="107">
        <f t="shared" si="1"/>
        <v>9</v>
      </c>
      <c r="H16" s="108"/>
      <c r="I16" s="16" t="str">
        <f>IF(ISNA(MATCH(CONCATENATE(I$4,$A16),'1k - Výsledková listina'!$U:$U,0)),"",INDEX('1k - Výsledková listina'!$D:$D,MATCH(CONCATENATE(I$4,$A16),'1k - Výsledková listina'!$U:$U,0),1))</f>
        <v>Vavřín Václav</v>
      </c>
      <c r="J16" s="47" t="str">
        <f>IF(ISNA(MATCH(CONCATENATE(I$4,$A16),'1k - Výsledková listina'!$U:$U,0)),"",INDEX('1k - Výsledková listina'!$W:$W,MATCH(CONCATENATE(I$4,$A16),'1k - Výsledková listina'!$U:$U,0),1))</f>
        <v>ČRS Rybářský sportovní klub Pardubice COLMIC</v>
      </c>
      <c r="K16" s="226">
        <v>12800</v>
      </c>
      <c r="L16" s="222">
        <f t="shared" si="2"/>
        <v>4</v>
      </c>
      <c r="M16" s="223"/>
      <c r="N16" s="107">
        <f t="shared" si="3"/>
        <v>4</v>
      </c>
      <c r="O16" s="108"/>
      <c r="P16" s="16" t="str">
        <f>IF(ISNA(MATCH(CONCATENATE(P$4,$A16),'1k - Výsledková listina'!$U:$U,0)),"",INDEX('1k - Výsledková listina'!$D:$D,MATCH(CONCATENATE(P$4,$A16),'1k - Výsledková listina'!$U:$U,0),1))</f>
        <v>Bezega Michal</v>
      </c>
      <c r="Q16" s="47" t="str">
        <f>IF(ISNA(MATCH(CONCATENATE(P$4,$A16),'1k - Výsledková listina'!$U:$U,0)),"",INDEX('1k - Výsledková listina'!$W:$W,MATCH(CONCATENATE(P$4,$A16),'1k - Výsledková listina'!$U:$U,0),1))</f>
        <v>ČRS Rybářský sportovní klub Pardubice COLMIC</v>
      </c>
      <c r="R16" s="226">
        <v>6310</v>
      </c>
      <c r="S16" s="222">
        <f t="shared" si="4"/>
        <v>12</v>
      </c>
      <c r="T16" s="223"/>
      <c r="U16" s="107">
        <f t="shared" si="5"/>
        <v>12</v>
      </c>
      <c r="V16" s="108"/>
      <c r="W16" s="16" t="str">
        <f>IF(ISNA(MATCH(CONCATENATE(W$4,$A16),'1k - Výsledková listina'!$U:$U,0)),"",INDEX('1k - Výsledková listina'!$D:$D,MATCH(CONCATENATE(W$4,$A16),'1k - Výsledková listina'!$U:$U,0),1))</f>
        <v>Konopásek Ladislav</v>
      </c>
      <c r="X16" s="47" t="str">
        <f>IF(ISNA(MATCH(CONCATENATE(W$4,$A16),'1k - Výsledková listina'!$U:$U,0)),"",INDEX('1k - Výsledková listina'!$W:$W,MATCH(CONCATENATE(W$4,$A16),'1k - Výsledková listina'!$U:$U,0),1))</f>
        <v>ČRS Rybářský sportovní klub Pardubice COLMIC</v>
      </c>
      <c r="Y16" s="226">
        <v>9390</v>
      </c>
      <c r="Z16" s="222">
        <f t="shared" si="6"/>
        <v>6</v>
      </c>
      <c r="AA16" s="223"/>
      <c r="AB16" s="107">
        <f t="shared" si="7"/>
        <v>6</v>
      </c>
      <c r="AC16" s="108"/>
    </row>
    <row r="17" spans="1:29" s="7" customFormat="1" ht="34.5" customHeight="1" x14ac:dyDescent="0.2">
      <c r="A17" s="4">
        <v>12</v>
      </c>
      <c r="B17" s="16" t="str">
        <f>IF(ISNA(MATCH(CONCATENATE(B$4,$A17),'1k - Výsledková listina'!$U:$U,0)),"",INDEX('1k - Výsledková listina'!$D:$D,MATCH(CONCATENATE(B$4,$A17),'1k - Výsledková listina'!$U:$U,0),1))</f>
        <v>Kubík Martin</v>
      </c>
      <c r="C17" s="47" t="str">
        <f>IF(ISNA(MATCH(CONCATENATE(B$4,$A17),'1k - Výsledková listina'!$U:$U,0)),"",INDEX('1k - Výsledková listina'!$W:$W,MATCH(CONCATENATE(B$4,$A17),'1k - Výsledková listina'!$U:$U,0),1))</f>
        <v>RSK LIPANI MIVARDI Třebechovice pod Orebem</v>
      </c>
      <c r="D17" s="226">
        <v>6870</v>
      </c>
      <c r="E17" s="222">
        <f t="shared" si="0"/>
        <v>8</v>
      </c>
      <c r="F17" s="223"/>
      <c r="G17" s="48">
        <f t="shared" si="1"/>
        <v>8</v>
      </c>
      <c r="H17" s="69"/>
      <c r="I17" s="16" t="str">
        <f>IF(ISNA(MATCH(CONCATENATE(I$4,$A17),'1k - Výsledková listina'!$U:$U,0)),"",INDEX('1k - Výsledková listina'!$D:$D,MATCH(CONCATENATE(I$4,$A17),'1k - Výsledková listina'!$U:$U,0),1))</f>
        <v>Šimůnek Karel</v>
      </c>
      <c r="J17" s="47" t="str">
        <f>IF(ISNA(MATCH(CONCATENATE(I$4,$A17),'1k - Výsledková listina'!$U:$U,0)),"",INDEX('1k - Výsledková listina'!$W:$W,MATCH(CONCATENATE(I$4,$A17),'1k - Výsledková listina'!$U:$U,0),1))</f>
        <v>MO ČRS Mělník - Colmic</v>
      </c>
      <c r="K17" s="226">
        <v>9760</v>
      </c>
      <c r="L17" s="222">
        <f t="shared" si="2"/>
        <v>8</v>
      </c>
      <c r="M17" s="223"/>
      <c r="N17" s="48">
        <f t="shared" si="3"/>
        <v>8</v>
      </c>
      <c r="O17" s="69"/>
      <c r="P17" s="16" t="str">
        <f>IF(ISNA(MATCH(CONCATENATE(P$4,$A17),'1k - Výsledková listina'!$U:$U,0)),"",INDEX('1k - Výsledková listina'!$D:$D,MATCH(CONCATENATE(P$4,$A17),'1k - Výsledková listina'!$U:$U,0),1))</f>
        <v>Pergreffi Luca</v>
      </c>
      <c r="Q17" s="47" t="str">
        <f>IF(ISNA(MATCH(CONCATENATE(P$4,$A17),'1k - Výsledková listina'!$U:$U,0)),"",INDEX('1k - Výsledková listina'!$W:$W,MATCH(CONCATENATE(P$4,$A17),'1k - Výsledková listina'!$U:$U,0),1))</f>
        <v>MO ČRS Mělník - Colmic</v>
      </c>
      <c r="R17" s="226">
        <v>7290</v>
      </c>
      <c r="S17" s="222">
        <f t="shared" si="4"/>
        <v>10</v>
      </c>
      <c r="T17" s="223"/>
      <c r="U17" s="48">
        <f t="shared" si="5"/>
        <v>10</v>
      </c>
      <c r="V17" s="69"/>
      <c r="W17" s="16" t="str">
        <f>IF(ISNA(MATCH(CONCATENATE(W$4,$A17),'1k - Výsledková listina'!$U:$U,0)),"",INDEX('1k - Výsledková listina'!$D:$D,MATCH(CONCATENATE(W$4,$A17),'1k - Výsledková listina'!$U:$U,0),1))</f>
        <v>Zahrádková Klára</v>
      </c>
      <c r="X17" s="47" t="str">
        <f>IF(ISNA(MATCH(CONCATENATE(W$4,$A17),'1k - Výsledková listina'!$U:$U,0)),"",INDEX('1k - Výsledková listina'!$W:$W,MATCH(CONCATENATE(W$4,$A17),'1k - Výsledková listina'!$U:$U,0),1))</f>
        <v>MO ČRS Mělník - Colmic</v>
      </c>
      <c r="Y17" s="226">
        <v>7500</v>
      </c>
      <c r="Z17" s="222">
        <f t="shared" si="6"/>
        <v>9</v>
      </c>
      <c r="AA17" s="223"/>
      <c r="AB17" s="48">
        <f t="shared" si="7"/>
        <v>9</v>
      </c>
      <c r="AC17" s="69"/>
    </row>
    <row r="18" spans="1:29" x14ac:dyDescent="0.25">
      <c r="H18" s="10"/>
      <c r="O18" s="10"/>
      <c r="V18" s="10"/>
      <c r="AC18" s="10"/>
    </row>
  </sheetData>
  <sheetProtection sheet="1" formatCells="0" formatColumns="0" formatRows="0" insertColumns="0" insertRows="0" deleteColumns="0" deleteRows="0" selectLockedCells="1" autoFilter="0"/>
  <mergeCells count="17">
    <mergeCell ref="A3:A5"/>
    <mergeCell ref="P1:V1"/>
    <mergeCell ref="P2:V2"/>
    <mergeCell ref="B1:H1"/>
    <mergeCell ref="B2:H2"/>
    <mergeCell ref="I1:O1"/>
    <mergeCell ref="B3:H3"/>
    <mergeCell ref="B4:H4"/>
    <mergeCell ref="P3:V3"/>
    <mergeCell ref="P4:V4"/>
    <mergeCell ref="I3:O3"/>
    <mergeCell ref="I4:O4"/>
    <mergeCell ref="I2:O2"/>
    <mergeCell ref="W1:AC1"/>
    <mergeCell ref="W2:AC2"/>
    <mergeCell ref="W3:AC3"/>
    <mergeCell ref="W4:AC4"/>
  </mergeCells>
  <phoneticPr fontId="0" type="noConversion"/>
  <conditionalFormatting sqref="D6:F17 K6:M17 R6:T17 Y6:AA17">
    <cfRule type="containsBlanks" dxfId="135" priority="1" stopIfTrue="1">
      <formula>LEN(TRIM(D6))=0</formula>
    </cfRule>
  </conditionalFormatting>
  <printOptions horizontalCentered="1"/>
  <pageMargins left="0.19685039370078741" right="0.19685039370078741" top="0.62992125984251968" bottom="0.39370078740157483" header="0.31496062992125984" footer="0.19685039370078741"/>
  <pageSetup paperSize="9" fitToWidth="0" pageOrder="overThenDown" orientation="portrait" r:id="rId1"/>
  <headerFooter alignWithMargins="0">
    <oddHeader>&amp;C&amp;"Arial CE,Tučné"&amp;12&amp;A</oddHeader>
    <oddFooter>&amp;CStránka &amp;P z &amp;N&amp;R&amp;F</oddFooter>
  </headerFooter>
  <colBreaks count="3" manualBreakCount="3">
    <brk id="8" max="1048575" man="1"/>
    <brk id="15" max="1048575" man="1"/>
    <brk id="2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fitToPage="1"/>
  </sheetPr>
  <dimension ref="A1:AC20"/>
  <sheetViews>
    <sheetView showGridLines="0" view="pageBreakPreview" topLeftCell="A3" zoomScale="80" zoomScaleNormal="80" zoomScaleSheetLayoutView="80" workbookViewId="0">
      <pane xSplit="1" ySplit="3" topLeftCell="B9" activePane="bottomRight" state="frozen"/>
      <selection activeCell="O11" sqref="O11"/>
      <selection pane="topRight" activeCell="O11" sqref="O11"/>
      <selection pane="bottomLeft" activeCell="O11" sqref="O11"/>
      <selection pane="bottomRight" activeCell="D18" sqref="D18"/>
    </sheetView>
  </sheetViews>
  <sheetFormatPr defaultColWidth="5.28515625" defaultRowHeight="15.75" x14ac:dyDescent="0.25"/>
  <cols>
    <col min="1" max="1" width="6.42578125" style="8" customWidth="1"/>
    <col min="2" max="2" width="25.7109375" style="13" customWidth="1"/>
    <col min="3" max="3" width="30.7109375" style="13" customWidth="1"/>
    <col min="4" max="4" width="10.7109375" style="10" customWidth="1"/>
    <col min="5" max="5" width="4" style="15" hidden="1" customWidth="1"/>
    <col min="6" max="6" width="4" style="15" customWidth="1"/>
    <col min="7" max="7" width="6.7109375" style="5" customWidth="1"/>
    <col min="8" max="8" width="15.7109375" style="11" customWidth="1"/>
    <col min="9" max="9" width="25.7109375" style="13" customWidth="1"/>
    <col min="10" max="10" width="30.7109375" style="13" customWidth="1"/>
    <col min="11" max="11" width="10.7109375" style="10" customWidth="1"/>
    <col min="12" max="12" width="4" style="11" hidden="1" customWidth="1"/>
    <col min="13" max="13" width="4" style="11" customWidth="1"/>
    <col min="14" max="14" width="6.7109375" style="5" customWidth="1"/>
    <col min="15" max="15" width="15.7109375" style="11" customWidth="1"/>
    <col min="16" max="16" width="25.7109375" style="13" customWidth="1"/>
    <col min="17" max="17" width="30.7109375" style="13" customWidth="1"/>
    <col min="18" max="18" width="10.7109375" style="10" customWidth="1"/>
    <col min="19" max="19" width="4" style="11" hidden="1" customWidth="1"/>
    <col min="20" max="20" width="4" style="11" customWidth="1"/>
    <col min="21" max="21" width="6.7109375" style="5" customWidth="1"/>
    <col min="22" max="22" width="15.7109375" style="11" customWidth="1"/>
    <col min="23" max="23" width="25.7109375" style="13" customWidth="1"/>
    <col min="24" max="24" width="30.7109375" style="13" customWidth="1"/>
    <col min="25" max="25" width="10.7109375" style="10" customWidth="1"/>
    <col min="26" max="26" width="4" style="11" hidden="1" customWidth="1"/>
    <col min="27" max="27" width="4" style="11" customWidth="1"/>
    <col min="28" max="28" width="6.7109375" style="5" customWidth="1"/>
    <col min="29" max="29" width="15.7109375" style="11" customWidth="1"/>
    <col min="30" max="16384" width="5.28515625" style="11"/>
  </cols>
  <sheetData>
    <row r="1" spans="1:29" s="27" customFormat="1" x14ac:dyDescent="0.25">
      <c r="A1" s="81"/>
      <c r="B1" s="360" t="str">
        <f>CONCATENATE('1k - Základní list'!$E$3)</f>
        <v>1. liga</v>
      </c>
      <c r="C1" s="360"/>
      <c r="D1" s="360"/>
      <c r="E1" s="360"/>
      <c r="F1" s="360"/>
      <c r="G1" s="360"/>
      <c r="H1" s="360"/>
      <c r="I1" s="360" t="str">
        <f>CONCATENATE('1k - Základní list'!$E$3)</f>
        <v>1. liga</v>
      </c>
      <c r="J1" s="360"/>
      <c r="K1" s="360"/>
      <c r="L1" s="360"/>
      <c r="M1" s="360"/>
      <c r="N1" s="360"/>
      <c r="O1" s="360"/>
      <c r="P1" s="360" t="str">
        <f>CONCATENATE('1k - Základní list'!$E$3)</f>
        <v>1. liga</v>
      </c>
      <c r="Q1" s="360"/>
      <c r="R1" s="360"/>
      <c r="S1" s="360"/>
      <c r="T1" s="360"/>
      <c r="U1" s="360"/>
      <c r="V1" s="360"/>
      <c r="W1" s="360" t="str">
        <f>CONCATENATE('1k - Základní list'!$E$3)</f>
        <v>1. liga</v>
      </c>
      <c r="X1" s="360"/>
      <c r="Y1" s="360"/>
      <c r="Z1" s="360"/>
      <c r="AA1" s="360"/>
      <c r="AB1" s="360"/>
      <c r="AC1" s="360"/>
    </row>
    <row r="2" spans="1:29" s="83" customFormat="1" ht="13.5" thickBot="1" x14ac:dyDescent="0.25">
      <c r="A2" s="82"/>
      <c r="B2" s="361" t="str">
        <f>CONCATENATE('1k - Základní list'!$F$4)</f>
        <v>6.5.18</v>
      </c>
      <c r="C2" s="361"/>
      <c r="D2" s="361"/>
      <c r="E2" s="361"/>
      <c r="F2" s="361"/>
      <c r="G2" s="361"/>
      <c r="H2" s="361"/>
      <c r="I2" s="361" t="str">
        <f>CONCATENATE('1k - Základní list'!$F$4)</f>
        <v>6.5.18</v>
      </c>
      <c r="J2" s="361"/>
      <c r="K2" s="361"/>
      <c r="L2" s="361"/>
      <c r="M2" s="361"/>
      <c r="N2" s="361"/>
      <c r="O2" s="361"/>
      <c r="P2" s="361" t="str">
        <f>CONCATENATE('1k - Základní list'!$F$4)</f>
        <v>6.5.18</v>
      </c>
      <c r="Q2" s="361"/>
      <c r="R2" s="361"/>
      <c r="S2" s="361"/>
      <c r="T2" s="361"/>
      <c r="U2" s="361"/>
      <c r="V2" s="361"/>
      <c r="W2" s="361" t="str">
        <f>CONCATENATE('1k - Základní list'!$F$4)</f>
        <v>6.5.18</v>
      </c>
      <c r="X2" s="361"/>
      <c r="Y2" s="361"/>
      <c r="Z2" s="361"/>
      <c r="AA2" s="361"/>
      <c r="AB2" s="361"/>
      <c r="AC2" s="361"/>
    </row>
    <row r="3" spans="1:29" ht="16.5" customHeight="1" x14ac:dyDescent="0.25">
      <c r="A3" s="376" t="s">
        <v>12</v>
      </c>
      <c r="B3" s="370" t="s">
        <v>21</v>
      </c>
      <c r="C3" s="371"/>
      <c r="D3" s="371"/>
      <c r="E3" s="371"/>
      <c r="F3" s="371"/>
      <c r="G3" s="371"/>
      <c r="H3" s="372"/>
      <c r="I3" s="370" t="s">
        <v>21</v>
      </c>
      <c r="J3" s="371"/>
      <c r="K3" s="371"/>
      <c r="L3" s="371"/>
      <c r="M3" s="371"/>
      <c r="N3" s="371"/>
      <c r="O3" s="372"/>
      <c r="P3" s="370" t="s">
        <v>21</v>
      </c>
      <c r="Q3" s="371"/>
      <c r="R3" s="371"/>
      <c r="S3" s="371"/>
      <c r="T3" s="371"/>
      <c r="U3" s="371"/>
      <c r="V3" s="372"/>
      <c r="W3" s="370" t="s">
        <v>21</v>
      </c>
      <c r="X3" s="371"/>
      <c r="Y3" s="371"/>
      <c r="Z3" s="371"/>
      <c r="AA3" s="371"/>
      <c r="AB3" s="371"/>
      <c r="AC3" s="372"/>
    </row>
    <row r="4" spans="1:29" s="5" customFormat="1" ht="16.5" customHeight="1" thickBot="1" x14ac:dyDescent="0.3">
      <c r="A4" s="377"/>
      <c r="B4" s="373" t="str">
        <f>'1k - 1. závod'!B4:G4</f>
        <v>A</v>
      </c>
      <c r="C4" s="374"/>
      <c r="D4" s="374"/>
      <c r="E4" s="374"/>
      <c r="F4" s="374"/>
      <c r="G4" s="374"/>
      <c r="H4" s="375"/>
      <c r="I4" s="373" t="str">
        <f>'1k - 1. závod'!I4:N4</f>
        <v>B</v>
      </c>
      <c r="J4" s="374"/>
      <c r="K4" s="374"/>
      <c r="L4" s="374"/>
      <c r="M4" s="374"/>
      <c r="N4" s="374"/>
      <c r="O4" s="375"/>
      <c r="P4" s="373" t="str">
        <f>'1k - 1. závod'!P4:U4</f>
        <v>C</v>
      </c>
      <c r="Q4" s="374"/>
      <c r="R4" s="374"/>
      <c r="S4" s="374"/>
      <c r="T4" s="374"/>
      <c r="U4" s="374"/>
      <c r="V4" s="375"/>
      <c r="W4" s="373" t="str">
        <f>'1k - 1. závod'!W4:AB4</f>
        <v>D</v>
      </c>
      <c r="X4" s="374"/>
      <c r="Y4" s="374"/>
      <c r="Z4" s="374"/>
      <c r="AA4" s="374"/>
      <c r="AB4" s="374"/>
      <c r="AC4" s="375"/>
    </row>
    <row r="5" spans="1:29" s="6" customFormat="1" ht="13.5" thickBot="1" x14ac:dyDescent="0.25">
      <c r="A5" s="378"/>
      <c r="B5" s="1" t="s">
        <v>60</v>
      </c>
      <c r="C5" s="1" t="s">
        <v>48</v>
      </c>
      <c r="D5" s="66" t="s">
        <v>13</v>
      </c>
      <c r="E5" s="17" t="s">
        <v>20</v>
      </c>
      <c r="F5" s="17" t="s">
        <v>20</v>
      </c>
      <c r="G5" s="2" t="s">
        <v>14</v>
      </c>
      <c r="H5" s="84" t="s">
        <v>46</v>
      </c>
      <c r="I5" s="1" t="s">
        <v>60</v>
      </c>
      <c r="J5" s="1" t="s">
        <v>48</v>
      </c>
      <c r="K5" s="66" t="s">
        <v>13</v>
      </c>
      <c r="L5" s="17" t="s">
        <v>20</v>
      </c>
      <c r="M5" s="17" t="s">
        <v>20</v>
      </c>
      <c r="N5" s="2" t="s">
        <v>14</v>
      </c>
      <c r="O5" s="84" t="s">
        <v>46</v>
      </c>
      <c r="P5" s="1" t="s">
        <v>60</v>
      </c>
      <c r="Q5" s="1" t="s">
        <v>48</v>
      </c>
      <c r="R5" s="66" t="s">
        <v>13</v>
      </c>
      <c r="S5" s="17" t="s">
        <v>20</v>
      </c>
      <c r="T5" s="17" t="s">
        <v>20</v>
      </c>
      <c r="U5" s="2" t="s">
        <v>14</v>
      </c>
      <c r="V5" s="84" t="s">
        <v>46</v>
      </c>
      <c r="W5" s="1" t="s">
        <v>60</v>
      </c>
      <c r="X5" s="1" t="s">
        <v>48</v>
      </c>
      <c r="Y5" s="66" t="s">
        <v>13</v>
      </c>
      <c r="Z5" s="17" t="s">
        <v>20</v>
      </c>
      <c r="AA5" s="17" t="s">
        <v>20</v>
      </c>
      <c r="AB5" s="2" t="s">
        <v>14</v>
      </c>
      <c r="AC5" s="84" t="s">
        <v>46</v>
      </c>
    </row>
    <row r="6" spans="1:29" s="7" customFormat="1" ht="34.5" customHeight="1" x14ac:dyDescent="0.2">
      <c r="A6" s="3">
        <v>1</v>
      </c>
      <c r="B6" s="16" t="str">
        <f>IF(ISNA(MATCH(CONCATENATE(B$4,$A6),'1k - Výsledková listina'!$V:$V,0)),"",INDEX('1k - Výsledková listina'!$M:$M,MATCH(CONCATENATE(B$4,$A6),'1k - Výsledková listina'!$V:$V,0),1))</f>
        <v>Kostka Jan</v>
      </c>
      <c r="C6" s="47" t="str">
        <f>IF(ISNA(MATCH(CONCATENATE(B$4,$A6),'1k - Výsledková listina'!$V:$V,0)),"",INDEX('1k - Výsledková listina'!$W:$W,MATCH(CONCATENATE(B$4,$A6),'1k - Výsledková listina'!$V:$V,0),1))</f>
        <v>MO ČRS Jindřichův Hradec „A“</v>
      </c>
      <c r="D6" s="226">
        <v>10310</v>
      </c>
      <c r="E6" s="224">
        <f t="shared" ref="E6:E17" si="0">IF(D6="","",RANK(D6,D:D,0))</f>
        <v>3</v>
      </c>
      <c r="F6" s="223"/>
      <c r="G6" s="48">
        <f t="shared" ref="G6:G17" si="1">IF(D6="","",RANK(D6,D$6:D$17,0)+(COUNT(D$6:D$17)+1-RANK(D6,D$6:D$17,0)-RANK(D6,D$6:D$17,1))/2+F6)</f>
        <v>3</v>
      </c>
      <c r="H6" s="68"/>
      <c r="I6" s="16" t="str">
        <f>IF(ISNA(MATCH(CONCATENATE(I$4,$A6),'1k - Výsledková listina'!$V:$V,0)),"",INDEX('1k - Výsledková listina'!$M:$M,MATCH(CONCATENATE(I$4,$A6),'1k - Výsledková listina'!$V:$V,0),1))</f>
        <v>Hanáček František</v>
      </c>
      <c r="J6" s="47" t="str">
        <f>IF(ISNA(MATCH(CONCATENATE(I$4,$A6),'1k - Výsledková listina'!$V:$V,0)),"",INDEX('1k - Výsledková listina'!$W:$W,MATCH(CONCATENATE(I$4,$A6),'1k - Výsledková listina'!$V:$V,0),1))</f>
        <v>RS Crazy Boys MO Hustopeče Maver</v>
      </c>
      <c r="K6" s="226">
        <v>3420</v>
      </c>
      <c r="L6" s="224">
        <f t="shared" ref="L6:L17" si="2">IF(K6="","",RANK(K6,K:K,0))</f>
        <v>6</v>
      </c>
      <c r="M6" s="223"/>
      <c r="N6" s="48">
        <f t="shared" ref="N6:N17" si="3">IF(K6="","",RANK(K6,K$6:K$17,0)+(COUNT(K$6:K$17)+1-RANK(K6,K$6:K$17,0)-RANK(K6,K$6:K$17,1))/2+M6)</f>
        <v>6</v>
      </c>
      <c r="O6" s="68"/>
      <c r="P6" s="16" t="str">
        <f>IF(ISNA(MATCH(CONCATENATE(P$4,$A6),'1k - Výsledková listina'!$V:$V,0)),"",INDEX('1k - Výsledková listina'!$M:$M,MATCH(CONCATENATE(P$4,$A6),'1k - Výsledková listina'!$V:$V,0),1))</f>
        <v>Foret Roman</v>
      </c>
      <c r="Q6" s="47" t="str">
        <f>IF(ISNA(MATCH(CONCATENATE(P$4,$A6),'1k - Výsledková listina'!$V:$V,0)),"",INDEX('1k - Výsledková listina'!$W:$W,MATCH(CONCATENATE(P$4,$A6),'1k - Výsledková listina'!$V:$V,0),1))</f>
        <v>RS Crazy Boys MO Hustopeče Maver</v>
      </c>
      <c r="R6" s="226">
        <v>3520</v>
      </c>
      <c r="S6" s="224">
        <f t="shared" ref="S6:S17" si="4">IF(R6="","",RANK(R6,R:R,0))</f>
        <v>3</v>
      </c>
      <c r="T6" s="223"/>
      <c r="U6" s="48">
        <f t="shared" ref="U6:U17" si="5">IF(R6="","",RANK(R6,R$6:R$17,0)+(COUNT(R$6:R$17)+1-RANK(R6,R$6:R$17,0)-RANK(R6,R$6:R$17,1))/2+T6)</f>
        <v>3</v>
      </c>
      <c r="V6" s="68"/>
      <c r="W6" s="16" t="str">
        <f>IF(ISNA(MATCH(CONCATENATE(W$4,$A6),'1k - Výsledková listina'!$V:$V,0)),"",INDEX('1k - Výsledková listina'!$M:$M,MATCH(CONCATENATE(W$4,$A6),'1k - Výsledková listina'!$V:$V,0),1))</f>
        <v>Klásek Petr</v>
      </c>
      <c r="X6" s="47" t="str">
        <f>IF(ISNA(MATCH(CONCATENATE(W$4,$A6),'1k - Výsledková listina'!$V:$V,0)),"",INDEX('1k - Výsledková listina'!$W:$W,MATCH(CONCATENATE(W$4,$A6),'1k - Výsledková listina'!$V:$V,0),1))</f>
        <v>RS Crazy Boys MO Hustopeče Maver</v>
      </c>
      <c r="Y6" s="226">
        <v>1530</v>
      </c>
      <c r="Z6" s="224">
        <f t="shared" ref="Z6:Z17" si="6">IF(Y6="","",RANK(Y6,Y:Y,0))</f>
        <v>8</v>
      </c>
      <c r="AA6" s="223"/>
      <c r="AB6" s="48">
        <f t="shared" ref="AB6:AB17" si="7">IF(Y6="","",RANK(Y6,Y$6:Y$17,0)+(COUNT(Y$6:Y$17)+1-RANK(Y6,Y$6:Y$17,0)-RANK(Y6,Y$6:Y$17,1))/2+AA6)</f>
        <v>8</v>
      </c>
      <c r="AC6" s="68"/>
    </row>
    <row r="7" spans="1:29" s="7" customFormat="1" ht="34.5" customHeight="1" x14ac:dyDescent="0.2">
      <c r="A7" s="4">
        <v>2</v>
      </c>
      <c r="B7" s="16" t="str">
        <f>IF(ISNA(MATCH(CONCATENATE(B$4,$A7),'1k - Výsledková listina'!$V:$V,0)),"",INDEX('1k - Výsledková listina'!$M:$M,MATCH(CONCATENATE(B$4,$A7),'1k - Výsledková listina'!$V:$V,0),1))</f>
        <v>Melcher Miroslav</v>
      </c>
      <c r="C7" s="47" t="str">
        <f>IF(ISNA(MATCH(CONCATENATE(B$4,$A7),'1k - Výsledková listina'!$V:$V,0)),"",INDEX('1k - Výsledková listina'!$W:$W,MATCH(CONCATENATE(B$4,$A7),'1k - Výsledková listina'!$V:$V,0),1))</f>
        <v>ČRS MIVARDI CZ Mohelnice</v>
      </c>
      <c r="D7" s="226">
        <v>11180</v>
      </c>
      <c r="E7" s="224">
        <f t="shared" si="0"/>
        <v>1</v>
      </c>
      <c r="F7" s="223"/>
      <c r="G7" s="48">
        <f t="shared" si="1"/>
        <v>1</v>
      </c>
      <c r="H7" s="69"/>
      <c r="I7" s="16" t="str">
        <f>IF(ISNA(MATCH(CONCATENATE(I$4,$A7),'1k - Výsledková listina'!$V:$V,0)),"",INDEX('1k - Výsledková listina'!$M:$M,MATCH(CONCATENATE(I$4,$A7),'1k - Výsledková listina'!$V:$V,0),1))</f>
        <v>Ing. Bartoš Jan</v>
      </c>
      <c r="J7" s="47" t="str">
        <f>IF(ISNA(MATCH(CONCATENATE(I$4,$A7),'1k - Výsledková listina'!$V:$V,0)),"",INDEX('1k - Výsledková listina'!$W:$W,MATCH(CONCATENATE(I$4,$A7),'1k - Výsledková listina'!$V:$V,0),1))</f>
        <v>RSK LIPANI MIVARDI Třebechovice pod Orebem</v>
      </c>
      <c r="K7" s="226">
        <v>2180</v>
      </c>
      <c r="L7" s="224">
        <f t="shared" si="2"/>
        <v>10</v>
      </c>
      <c r="M7" s="223"/>
      <c r="N7" s="48">
        <f t="shared" si="3"/>
        <v>10</v>
      </c>
      <c r="O7" s="69"/>
      <c r="P7" s="16" t="str">
        <f>IF(ISNA(MATCH(CONCATENATE(P$4,$A7),'1k - Výsledková listina'!$V:$V,0)),"",INDEX('1k - Výsledková listina'!$M:$M,MATCH(CONCATENATE(P$4,$A7),'1k - Výsledková listina'!$V:$V,0),1))</f>
        <v>Kubík Martin</v>
      </c>
      <c r="Q7" s="47" t="str">
        <f>IF(ISNA(MATCH(CONCATENATE(P$4,$A7),'1k - Výsledková listina'!$V:$V,0)),"",INDEX('1k - Výsledková listina'!$W:$W,MATCH(CONCATENATE(P$4,$A7),'1k - Výsledková listina'!$V:$V,0),1))</f>
        <v>RSK LIPANI MIVARDI Třebechovice pod Orebem</v>
      </c>
      <c r="R7" s="226">
        <v>9780</v>
      </c>
      <c r="S7" s="224">
        <f t="shared" si="4"/>
        <v>1</v>
      </c>
      <c r="T7" s="223"/>
      <c r="U7" s="48">
        <f t="shared" si="5"/>
        <v>1</v>
      </c>
      <c r="V7" s="69"/>
      <c r="W7" s="16" t="str">
        <f>IF(ISNA(MATCH(CONCATENATE(W$4,$A7),'1k - Výsledková listina'!$V:$V,0)),"",INDEX('1k - Výsledková listina'!$M:$M,MATCH(CONCATENATE(W$4,$A7),'1k - Výsledková listina'!$V:$V,0),1))</f>
        <v>Jireček Miroslav</v>
      </c>
      <c r="X7" s="47" t="str">
        <f>IF(ISNA(MATCH(CONCATENATE(W$4,$A7),'1k - Výsledková listina'!$V:$V,0)),"",INDEX('1k - Výsledková listina'!$W:$W,MATCH(CONCATENATE(W$4,$A7),'1k - Výsledková listina'!$V:$V,0),1))</f>
        <v>RSK LIPANI MIVARDI Třebechovice pod Orebem</v>
      </c>
      <c r="Y7" s="226">
        <v>1030</v>
      </c>
      <c r="Z7" s="224">
        <f t="shared" si="6"/>
        <v>10</v>
      </c>
      <c r="AA7" s="223"/>
      <c r="AB7" s="48">
        <f t="shared" si="7"/>
        <v>10.5</v>
      </c>
      <c r="AC7" s="69"/>
    </row>
    <row r="8" spans="1:29" s="7" customFormat="1" ht="34.5" customHeight="1" x14ac:dyDescent="0.2">
      <c r="A8" s="4">
        <v>3</v>
      </c>
      <c r="B8" s="16" t="str">
        <f>IF(ISNA(MATCH(CONCATENATE(B$4,$A8),'1k - Výsledková listina'!$V:$V,0)),"",INDEX('1k - Výsledková listina'!$M:$M,MATCH(CONCATENATE(B$4,$A8),'1k - Výsledková listina'!$V:$V,0),1))</f>
        <v>Ing. Nováčková Markéta</v>
      </c>
      <c r="C8" s="47" t="str">
        <f>IF(ISNA(MATCH(CONCATENATE(B$4,$A8),'1k - Výsledková listina'!$V:$V,0)),"",INDEX('1k - Výsledková listina'!$W:$W,MATCH(CONCATENATE(B$4,$A8),'1k - Výsledková listina'!$V:$V,0),1))</f>
        <v>MRS Cortina Sensas</v>
      </c>
      <c r="D8" s="226">
        <v>10400</v>
      </c>
      <c r="E8" s="224">
        <f t="shared" si="0"/>
        <v>2</v>
      </c>
      <c r="F8" s="223"/>
      <c r="G8" s="48">
        <f t="shared" si="1"/>
        <v>2</v>
      </c>
      <c r="H8" s="104"/>
      <c r="I8" s="16" t="str">
        <f>IF(ISNA(MATCH(CONCATENATE(I$4,$A8),'1k - Výsledková listina'!$V:$V,0)),"",INDEX('1k - Výsledková listina'!$M:$M,MATCH(CONCATENATE(I$4,$A8),'1k - Výsledková listina'!$V:$V,0),1))</f>
        <v>Flanderka Aleš</v>
      </c>
      <c r="J8" s="47" t="str">
        <f>IF(ISNA(MATCH(CONCATENATE(I$4,$A8),'1k - Výsledková listina'!$V:$V,0)),"",INDEX('1k - Výsledková listina'!$W:$W,MATCH(CONCATENATE(I$4,$A8),'1k - Výsledková listina'!$V:$V,0),1))</f>
        <v>MO Kolín RIVE</v>
      </c>
      <c r="K8" s="226">
        <v>2460</v>
      </c>
      <c r="L8" s="224">
        <f t="shared" si="2"/>
        <v>9</v>
      </c>
      <c r="M8" s="223"/>
      <c r="N8" s="48">
        <f t="shared" si="3"/>
        <v>9</v>
      </c>
      <c r="O8" s="104"/>
      <c r="P8" s="16" t="str">
        <f>IF(ISNA(MATCH(CONCATENATE(P$4,$A8),'1k - Výsledková listina'!$V:$V,0)),"",INDEX('1k - Výsledková listina'!$M:$M,MATCH(CONCATENATE(P$4,$A8),'1k - Výsledková listina'!$V:$V,0),1))</f>
        <v>Hlavatý David</v>
      </c>
      <c r="Q8" s="47" t="str">
        <f>IF(ISNA(MATCH(CONCATENATE(P$4,$A8),'1k - Výsledková listina'!$V:$V,0)),"",INDEX('1k - Výsledková listina'!$W:$W,MATCH(CONCATENATE(P$4,$A8),'1k - Výsledková listina'!$V:$V,0),1))</f>
        <v>MO Kolín RIVE</v>
      </c>
      <c r="R8" s="226">
        <v>1870</v>
      </c>
      <c r="S8" s="224">
        <f t="shared" si="4"/>
        <v>9</v>
      </c>
      <c r="T8" s="223"/>
      <c r="U8" s="48">
        <f t="shared" si="5"/>
        <v>9</v>
      </c>
      <c r="V8" s="104"/>
      <c r="W8" s="16" t="str">
        <f>IF(ISNA(MATCH(CONCATENATE(W$4,$A8),'1k - Výsledková listina'!$V:$V,0)),"",INDEX('1k - Výsledková listina'!$M:$M,MATCH(CONCATENATE(W$4,$A8),'1k - Výsledková listina'!$V:$V,0),1))</f>
        <v>Vyslyšel Vladimír ml.</v>
      </c>
      <c r="X8" s="47" t="str">
        <f>IF(ISNA(MATCH(CONCATENATE(W$4,$A8),'1k - Výsledková listina'!$V:$V,0)),"",INDEX('1k - Výsledková listina'!$W:$W,MATCH(CONCATENATE(W$4,$A8),'1k - Výsledková listina'!$V:$V,0),1))</f>
        <v>MO Kolín RIVE</v>
      </c>
      <c r="Y8" s="226">
        <v>1070</v>
      </c>
      <c r="Z8" s="224">
        <f t="shared" si="6"/>
        <v>9</v>
      </c>
      <c r="AA8" s="223"/>
      <c r="AB8" s="48">
        <f t="shared" si="7"/>
        <v>9</v>
      </c>
      <c r="AC8" s="104"/>
    </row>
    <row r="9" spans="1:29" s="7" customFormat="1" ht="34.5" customHeight="1" x14ac:dyDescent="0.2">
      <c r="A9" s="4">
        <v>4</v>
      </c>
      <c r="B9" s="16" t="str">
        <f>IF(ISNA(MATCH(CONCATENATE(B$4,$A9),'1k - Výsledková listina'!$V:$V,0)),"",INDEX('1k - Výsledková listina'!$M:$M,MATCH(CONCATENATE(B$4,$A9),'1k - Výsledková listina'!$V:$V,0),1))</f>
        <v>Valda Martin</v>
      </c>
      <c r="C9" s="47" t="str">
        <f>IF(ISNA(MATCH(CONCATENATE(B$4,$A9),'1k - Výsledková listina'!$V:$V,0)),"",INDEX('1k - Výsledková listina'!$W:$W,MATCH(CONCATENATE(B$4,$A9),'1k - Výsledková listina'!$V:$V,0),1))</f>
        <v>MO MRS Třebíč - SENSAS</v>
      </c>
      <c r="D9" s="226">
        <v>840</v>
      </c>
      <c r="E9" s="224">
        <f t="shared" si="0"/>
        <v>9</v>
      </c>
      <c r="F9" s="223"/>
      <c r="G9" s="48">
        <f t="shared" si="1"/>
        <v>9</v>
      </c>
      <c r="H9" s="69"/>
      <c r="I9" s="16" t="str">
        <f>IF(ISNA(MATCH(CONCATENATE(I$4,$A9),'1k - Výsledková listina'!$V:$V,0)),"",INDEX('1k - Výsledková listina'!$M:$M,MATCH(CONCATENATE(I$4,$A9),'1k - Výsledková listina'!$V:$V,0),1))</f>
        <v>Konopásek Josef ml.</v>
      </c>
      <c r="J9" s="47" t="str">
        <f>IF(ISNA(MATCH(CONCATENATE(I$4,$A9),'1k - Výsledková listina'!$V:$V,0)),"",INDEX('1k - Výsledková listina'!$W:$W,MATCH(CONCATENATE(I$4,$A9),'1k - Výsledková listina'!$V:$V,0),1))</f>
        <v>ČRS Rybářský sportovní klub Pardubice COLMIC</v>
      </c>
      <c r="K9" s="226">
        <v>4420</v>
      </c>
      <c r="L9" s="224">
        <f t="shared" si="2"/>
        <v>3</v>
      </c>
      <c r="M9" s="223"/>
      <c r="N9" s="48">
        <f t="shared" si="3"/>
        <v>3</v>
      </c>
      <c r="O9" s="69"/>
      <c r="P9" s="16" t="str">
        <f>IF(ISNA(MATCH(CONCATENATE(P$4,$A9),'1k - Výsledková listina'!$V:$V,0)),"",INDEX('1k - Výsledková listina'!$M:$M,MATCH(CONCATENATE(P$4,$A9),'1k - Výsledková listina'!$V:$V,0),1))</f>
        <v>Vavřín Václav</v>
      </c>
      <c r="Q9" s="47" t="str">
        <f>IF(ISNA(MATCH(CONCATENATE(P$4,$A9),'1k - Výsledková listina'!$V:$V,0)),"",INDEX('1k - Výsledková listina'!$W:$W,MATCH(CONCATENATE(P$4,$A9),'1k - Výsledková listina'!$V:$V,0),1))</f>
        <v>ČRS Rybářský sportovní klub Pardubice COLMIC</v>
      </c>
      <c r="R9" s="226">
        <v>3470</v>
      </c>
      <c r="S9" s="224">
        <f t="shared" si="4"/>
        <v>4</v>
      </c>
      <c r="T9" s="223"/>
      <c r="U9" s="48">
        <f t="shared" si="5"/>
        <v>4</v>
      </c>
      <c r="V9" s="69"/>
      <c r="W9" s="16" t="str">
        <f>IF(ISNA(MATCH(CONCATENATE(W$4,$A9),'1k - Výsledková listina'!$V:$V,0)),"",INDEX('1k - Výsledková listina'!$M:$M,MATCH(CONCATENATE(W$4,$A9),'1k - Výsledková listina'!$V:$V,0),1))</f>
        <v>Bezega Michal</v>
      </c>
      <c r="X9" s="47" t="str">
        <f>IF(ISNA(MATCH(CONCATENATE(W$4,$A9),'1k - Výsledková listina'!$V:$V,0)),"",INDEX('1k - Výsledková listina'!$W:$W,MATCH(CONCATENATE(W$4,$A9),'1k - Výsledková listina'!$V:$V,0),1))</f>
        <v>ČRS Rybářský sportovní klub Pardubice COLMIC</v>
      </c>
      <c r="Y9" s="226">
        <v>5780</v>
      </c>
      <c r="Z9" s="224">
        <f t="shared" si="6"/>
        <v>3</v>
      </c>
      <c r="AA9" s="223"/>
      <c r="AB9" s="48">
        <f t="shared" si="7"/>
        <v>3</v>
      </c>
      <c r="AC9" s="69"/>
    </row>
    <row r="10" spans="1:29" s="7" customFormat="1" ht="34.5" customHeight="1" x14ac:dyDescent="0.2">
      <c r="A10" s="4">
        <v>5</v>
      </c>
      <c r="B10" s="16" t="str">
        <f>IF(ISNA(MATCH(CONCATENATE(B$4,$A10),'1k - Výsledková listina'!$V:$V,0)),"",INDEX('1k - Výsledková listina'!$M:$M,MATCH(CONCATENATE(B$4,$A10),'1k - Výsledková listina'!$V:$V,0),1))</f>
        <v>Bačinová Barbora</v>
      </c>
      <c r="C10" s="47" t="str">
        <f>IF(ISNA(MATCH(CONCATENATE(B$4,$A10),'1k - Výsledková listina'!$V:$V,0)),"",INDEX('1k - Výsledková listina'!$W:$W,MATCH(CONCATENATE(B$4,$A10),'1k - Výsledková listina'!$V:$V,0),1))</f>
        <v>MO ČRS NOVÉ STRAŠECÍ - MAVER</v>
      </c>
      <c r="D10" s="226">
        <v>3850</v>
      </c>
      <c r="E10" s="224">
        <f t="shared" si="0"/>
        <v>4</v>
      </c>
      <c r="F10" s="223"/>
      <c r="G10" s="48">
        <f t="shared" si="1"/>
        <v>4</v>
      </c>
      <c r="H10" s="69"/>
      <c r="I10" s="16" t="str">
        <f>IF(ISNA(MATCH(CONCATENATE(I$4,$A10),'1k - Výsledková listina'!$V:$V,0)),"",INDEX('1k - Výsledková listina'!$M:$M,MATCH(CONCATENATE(I$4,$A10),'1k - Výsledková listina'!$V:$V,0),1))</f>
        <v>Heřmánek Tomáš</v>
      </c>
      <c r="J10" s="47" t="str">
        <f>IF(ISNA(MATCH(CONCATENATE(I$4,$A10),'1k - Výsledková listina'!$V:$V,0)),"",INDEX('1k - Výsledková listina'!$W:$W,MATCH(CONCATENATE(I$4,$A10),'1k - Výsledková listina'!$V:$V,0),1))</f>
        <v>MO ČRS Jindřichův Hradec „A“</v>
      </c>
      <c r="K10" s="226">
        <v>3740</v>
      </c>
      <c r="L10" s="224">
        <f t="shared" si="2"/>
        <v>5</v>
      </c>
      <c r="M10" s="223"/>
      <c r="N10" s="48">
        <f t="shared" si="3"/>
        <v>5</v>
      </c>
      <c r="O10" s="69"/>
      <c r="P10" s="16" t="str">
        <f>IF(ISNA(MATCH(CONCATENATE(P$4,$A10),'1k - Výsledková listina'!$V:$V,0)),"",INDEX('1k - Výsledková listina'!$M:$M,MATCH(CONCATENATE(P$4,$A10),'1k - Výsledková listina'!$V:$V,0),1))</f>
        <v>Ing. Kostka Jaroslav</v>
      </c>
      <c r="Q10" s="47" t="str">
        <f>IF(ISNA(MATCH(CONCATENATE(P$4,$A10),'1k - Výsledková listina'!$V:$V,0)),"",INDEX('1k - Výsledková listina'!$W:$W,MATCH(CONCATENATE(P$4,$A10),'1k - Výsledková listina'!$V:$V,0),1))</f>
        <v>MO ČRS Jindřichův Hradec „A“</v>
      </c>
      <c r="R10" s="226">
        <v>1860</v>
      </c>
      <c r="S10" s="224">
        <f t="shared" si="4"/>
        <v>10</v>
      </c>
      <c r="T10" s="223"/>
      <c r="U10" s="48">
        <f t="shared" si="5"/>
        <v>10</v>
      </c>
      <c r="V10" s="69"/>
      <c r="W10" s="16" t="str">
        <f>IF(ISNA(MATCH(CONCATENATE(W$4,$A10),'1k - Výsledková listina'!$V:$V,0)),"",INDEX('1k - Výsledková listina'!$M:$M,MATCH(CONCATENATE(W$4,$A10),'1k - Výsledková listina'!$V:$V,0),1))</f>
        <v>Prášek Pavel</v>
      </c>
      <c r="X10" s="47" t="str">
        <f>IF(ISNA(MATCH(CONCATENATE(W$4,$A10),'1k - Výsledková listina'!$V:$V,0)),"",INDEX('1k - Výsledková listina'!$W:$W,MATCH(CONCATENATE(W$4,$A10),'1k - Výsledková listina'!$V:$V,0),1))</f>
        <v>MO ČRS Jindřichův Hradec „A“</v>
      </c>
      <c r="Y10" s="226">
        <v>450</v>
      </c>
      <c r="Z10" s="224">
        <f t="shared" si="6"/>
        <v>12</v>
      </c>
      <c r="AA10" s="223"/>
      <c r="AB10" s="48">
        <f t="shared" si="7"/>
        <v>12</v>
      </c>
      <c r="AC10" s="69"/>
    </row>
    <row r="11" spans="1:29" s="7" customFormat="1" ht="34.5" customHeight="1" x14ac:dyDescent="0.2">
      <c r="A11" s="4">
        <v>6</v>
      </c>
      <c r="B11" s="16" t="str">
        <f>IF(ISNA(MATCH(CONCATENATE(B$4,$A11),'1k - Výsledková listina'!$V:$V,0)),"",INDEX('1k - Výsledková listina'!$M:$M,MATCH(CONCATENATE(B$4,$A11),'1k - Výsledková listina'!$V:$V,0),1))</f>
        <v>Pergreffi Luca</v>
      </c>
      <c r="C11" s="47" t="str">
        <f>IF(ISNA(MATCH(CONCATENATE(B$4,$A11),'1k - Výsledková listina'!$V:$V,0)),"",INDEX('1k - Výsledková listina'!$W:$W,MATCH(CONCATENATE(B$4,$A11),'1k - Výsledková listina'!$V:$V,0),1))</f>
        <v>MO ČRS Mělník - Colmic</v>
      </c>
      <c r="D11" s="226">
        <v>2510</v>
      </c>
      <c r="E11" s="224">
        <f t="shared" si="0"/>
        <v>5</v>
      </c>
      <c r="F11" s="223"/>
      <c r="G11" s="48">
        <f t="shared" si="1"/>
        <v>5</v>
      </c>
      <c r="H11" s="69"/>
      <c r="I11" s="16" t="str">
        <f>IF(ISNA(MATCH(CONCATENATE(I$4,$A11),'1k - Výsledková listina'!$V:$V,0)),"",INDEX('1k - Výsledková listina'!$M:$M,MATCH(CONCATENATE(I$4,$A11),'1k - Výsledková listina'!$V:$V,0),1))</f>
        <v>Bednařík Dušan</v>
      </c>
      <c r="J11" s="47" t="str">
        <f>IF(ISNA(MATCH(CONCATENATE(I$4,$A11),'1k - Výsledková listina'!$V:$V,0)),"",INDEX('1k - Výsledková listina'!$W:$W,MATCH(CONCATENATE(I$4,$A11),'1k - Výsledková listina'!$V:$V,0),1))</f>
        <v>ČRS MIVARDI CZ Mohelnice</v>
      </c>
      <c r="K11" s="226">
        <v>10110</v>
      </c>
      <c r="L11" s="224">
        <f t="shared" si="2"/>
        <v>2</v>
      </c>
      <c r="M11" s="223"/>
      <c r="N11" s="48">
        <f t="shared" si="3"/>
        <v>2</v>
      </c>
      <c r="O11" s="69"/>
      <c r="P11" s="16" t="str">
        <f>IF(ISNA(MATCH(CONCATENATE(P$4,$A11),'1k - Výsledková listina'!$V:$V,0)),"",INDEX('1k - Výsledková listina'!$M:$M,MATCH(CONCATENATE(P$4,$A11),'1k - Výsledková listina'!$V:$V,0),1))</f>
        <v>Milewski Zbigniew</v>
      </c>
      <c r="Q11" s="47" t="str">
        <f>IF(ISNA(MATCH(CONCATENATE(P$4,$A11),'1k - Výsledková listina'!$V:$V,0)),"",INDEX('1k - Výsledková listina'!$W:$W,MATCH(CONCATENATE(P$4,$A11),'1k - Výsledková listina'!$V:$V,0),1))</f>
        <v>ČRS MIVARDI CZ Mohelnice</v>
      </c>
      <c r="R11" s="226">
        <v>2260</v>
      </c>
      <c r="S11" s="224">
        <f t="shared" si="4"/>
        <v>7</v>
      </c>
      <c r="T11" s="223"/>
      <c r="U11" s="48">
        <f t="shared" si="5"/>
        <v>7</v>
      </c>
      <c r="V11" s="69"/>
      <c r="W11" s="16" t="str">
        <f>IF(ISNA(MATCH(CONCATENATE(W$4,$A11),'1k - Výsledková listina'!$V:$V,0)),"",INDEX('1k - Výsledková listina'!$M:$M,MATCH(CONCATENATE(W$4,$A11),'1k - Výsledková listina'!$V:$V,0),1))</f>
        <v>Górecky Kacper Lukasz</v>
      </c>
      <c r="X11" s="47" t="str">
        <f>IF(ISNA(MATCH(CONCATENATE(W$4,$A11),'1k - Výsledková listina'!$V:$V,0)),"",INDEX('1k - Výsledková listina'!$W:$W,MATCH(CONCATENATE(W$4,$A11),'1k - Výsledková listina'!$V:$V,0),1))</f>
        <v>ČRS MIVARDI CZ Mohelnice</v>
      </c>
      <c r="Y11" s="226">
        <v>1690</v>
      </c>
      <c r="Z11" s="224">
        <f t="shared" si="6"/>
        <v>7</v>
      </c>
      <c r="AA11" s="223"/>
      <c r="AB11" s="48">
        <f t="shared" si="7"/>
        <v>7</v>
      </c>
      <c r="AC11" s="69"/>
    </row>
    <row r="12" spans="1:29" s="7" customFormat="1" ht="34.5" customHeight="1" x14ac:dyDescent="0.2">
      <c r="A12" s="4">
        <v>7</v>
      </c>
      <c r="B12" s="16" t="str">
        <f>IF(ISNA(MATCH(CONCATENATE(B$4,$A12),'1k - Výsledková listina'!$V:$V,0)),"",INDEX('1k - Výsledková listina'!$M:$M,MATCH(CONCATENATE(B$4,$A12),'1k - Výsledková listina'!$V:$V,0),1))</f>
        <v>Doležal Lambert</v>
      </c>
      <c r="C12" s="47" t="str">
        <f>IF(ISNA(MATCH(CONCATENATE(B$4,$A12),'1k - Výsledková listina'!$V:$V,0)),"",INDEX('1k - Výsledková listina'!$W:$W,MATCH(CONCATENATE(B$4,$A12),'1k - Výsledková listina'!$V:$V,0),1))</f>
        <v>MO ČRS Jindřichův Hradec AWAS DRENNAN</v>
      </c>
      <c r="D12" s="226">
        <v>250</v>
      </c>
      <c r="E12" s="224">
        <f t="shared" si="0"/>
        <v>12</v>
      </c>
      <c r="F12" s="223"/>
      <c r="G12" s="48">
        <f t="shared" si="1"/>
        <v>12</v>
      </c>
      <c r="H12" s="69"/>
      <c r="I12" s="16" t="str">
        <f>IF(ISNA(MATCH(CONCATENATE(I$4,$A12),'1k - Výsledková listina'!$V:$V,0)),"",INDEX('1k - Výsledková listina'!$M:$M,MATCH(CONCATENATE(I$4,$A12),'1k - Výsledková listina'!$V:$V,0),1))</f>
        <v>Darebník Roman</v>
      </c>
      <c r="J12" s="47" t="str">
        <f>IF(ISNA(MATCH(CONCATENATE(I$4,$A12),'1k - Výsledková listina'!$V:$V,0)),"",INDEX('1k - Výsledková listina'!$W:$W,MATCH(CONCATENATE(I$4,$A12),'1k - Výsledková listina'!$V:$V,0),1))</f>
        <v>MRS Cortina Sensas</v>
      </c>
      <c r="K12" s="226">
        <v>4160</v>
      </c>
      <c r="L12" s="224">
        <f t="shared" si="2"/>
        <v>4</v>
      </c>
      <c r="M12" s="223"/>
      <c r="N12" s="48">
        <f t="shared" si="3"/>
        <v>4</v>
      </c>
      <c r="O12" s="69"/>
      <c r="P12" s="16" t="str">
        <f>IF(ISNA(MATCH(CONCATENATE(P$4,$A12),'1k - Výsledková listina'!$V:$V,0)),"",INDEX('1k - Výsledková listina'!$M:$M,MATCH(CONCATENATE(P$4,$A12),'1k - Výsledková listina'!$V:$V,0),1))</f>
        <v>Valchař Jakub</v>
      </c>
      <c r="Q12" s="47" t="str">
        <f>IF(ISNA(MATCH(CONCATENATE(P$4,$A12),'1k - Výsledková listina'!$V:$V,0)),"",INDEX('1k - Výsledková listina'!$W:$W,MATCH(CONCATENATE(P$4,$A12),'1k - Výsledková listina'!$V:$V,0),1))</f>
        <v>MRS Cortina Sensas</v>
      </c>
      <c r="R12" s="226">
        <v>2630</v>
      </c>
      <c r="S12" s="224">
        <f t="shared" si="4"/>
        <v>6</v>
      </c>
      <c r="T12" s="223"/>
      <c r="U12" s="48">
        <f t="shared" si="5"/>
        <v>6</v>
      </c>
      <c r="V12" s="69"/>
      <c r="W12" s="16" t="str">
        <f>IF(ISNA(MATCH(CONCATENATE(W$4,$A12),'1k - Výsledková listina'!$V:$V,0)),"",INDEX('1k - Výsledková listina'!$M:$M,MATCH(CONCATENATE(W$4,$A12),'1k - Výsledková listina'!$V:$V,0),1))</f>
        <v>Tlustý Luboš</v>
      </c>
      <c r="X12" s="47" t="str">
        <f>IF(ISNA(MATCH(CONCATENATE(W$4,$A12),'1k - Výsledková listina'!$V:$V,0)),"",INDEX('1k - Výsledková listina'!$W:$W,MATCH(CONCATENATE(W$4,$A12),'1k - Výsledková listina'!$V:$V,0),1))</f>
        <v>MRS Cortina Sensas</v>
      </c>
      <c r="Y12" s="226">
        <v>4890</v>
      </c>
      <c r="Z12" s="224">
        <f t="shared" si="6"/>
        <v>4</v>
      </c>
      <c r="AA12" s="223"/>
      <c r="AB12" s="48">
        <f t="shared" si="7"/>
        <v>4</v>
      </c>
      <c r="AC12" s="69"/>
    </row>
    <row r="13" spans="1:29" s="7" customFormat="1" ht="34.5" customHeight="1" x14ac:dyDescent="0.2">
      <c r="A13" s="4">
        <v>8</v>
      </c>
      <c r="B13" s="16" t="str">
        <f>IF(ISNA(MATCH(CONCATENATE(B$4,$A13),'1k - Výsledková listina'!$V:$V,0)),"",INDEX('1k - Výsledková listina'!$M:$M,MATCH(CONCATENATE(B$4,$A13),'1k - Výsledková listina'!$V:$V,0),1))</f>
        <v>Bradna Ladislav ml.</v>
      </c>
      <c r="C13" s="47" t="str">
        <f>IF(ISNA(MATCH(CONCATENATE(B$4,$A13),'1k - Výsledková listina'!$V:$V,0)),"",INDEX('1k - Výsledková listina'!$W:$W,MATCH(CONCATENATE(B$4,$A13),'1k - Výsledková listina'!$V:$V,0),1))</f>
        <v>MRS Uherské Hradiště PRESTON</v>
      </c>
      <c r="D13" s="226">
        <v>820</v>
      </c>
      <c r="E13" s="224">
        <f t="shared" si="0"/>
        <v>10</v>
      </c>
      <c r="F13" s="223"/>
      <c r="G13" s="48">
        <f t="shared" si="1"/>
        <v>10</v>
      </c>
      <c r="H13" s="69"/>
      <c r="I13" s="16" t="str">
        <f>IF(ISNA(MATCH(CONCATENATE(I$4,$A13),'1k - Výsledková listina'!$V:$V,0)),"",INDEX('1k - Výsledková listina'!$M:$M,MATCH(CONCATENATE(I$4,$A13),'1k - Výsledková listina'!$V:$V,0),1))</f>
        <v>Koukal Michal</v>
      </c>
      <c r="J13" s="47" t="str">
        <f>IF(ISNA(MATCH(CONCATENATE(I$4,$A13),'1k - Výsledková listina'!$V:$V,0)),"",INDEX('1k - Výsledková listina'!$W:$W,MATCH(CONCATENATE(I$4,$A13),'1k - Výsledková listina'!$V:$V,0),1))</f>
        <v>MO MRS Třebíč - SENSAS</v>
      </c>
      <c r="K13" s="226">
        <v>1760</v>
      </c>
      <c r="L13" s="224">
        <f t="shared" si="2"/>
        <v>11</v>
      </c>
      <c r="M13" s="225"/>
      <c r="N13" s="48">
        <f t="shared" si="3"/>
        <v>11</v>
      </c>
      <c r="O13" s="69"/>
      <c r="P13" s="16" t="str">
        <f>IF(ISNA(MATCH(CONCATENATE(P$4,$A13),'1k - Výsledková listina'!$V:$V,0)),"",INDEX('1k - Výsledková listina'!$M:$M,MATCH(CONCATENATE(P$4,$A13),'1k - Výsledková listina'!$V:$V,0),1))</f>
        <v>Kosmák Josef</v>
      </c>
      <c r="Q13" s="47" t="str">
        <f>IF(ISNA(MATCH(CONCATENATE(P$4,$A13),'1k - Výsledková listina'!$V:$V,0)),"",INDEX('1k - Výsledková listina'!$W:$W,MATCH(CONCATENATE(P$4,$A13),'1k - Výsledková listina'!$V:$V,0),1))</f>
        <v>MO MRS Třebíč - SENSAS</v>
      </c>
      <c r="R13" s="226">
        <v>1660</v>
      </c>
      <c r="S13" s="224">
        <f t="shared" si="4"/>
        <v>11</v>
      </c>
      <c r="T13" s="223"/>
      <c r="U13" s="48">
        <f t="shared" si="5"/>
        <v>11</v>
      </c>
      <c r="V13" s="69"/>
      <c r="W13" s="16" t="str">
        <f>IF(ISNA(MATCH(CONCATENATE(W$4,$A13),'1k - Výsledková listina'!$V:$V,0)),"",INDEX('1k - Výsledková listina'!$M:$M,MATCH(CONCATENATE(W$4,$A13),'1k - Výsledková listina'!$V:$V,0),1))</f>
        <v>Ing. Žigo Ladislav</v>
      </c>
      <c r="X13" s="47" t="str">
        <f>IF(ISNA(MATCH(CONCATENATE(W$4,$A13),'1k - Výsledková listina'!$V:$V,0)),"",INDEX('1k - Výsledková listina'!$W:$W,MATCH(CONCATENATE(W$4,$A13),'1k - Výsledková listina'!$V:$V,0),1))</f>
        <v>MO MRS Třebíč - SENSAS</v>
      </c>
      <c r="Y13" s="226">
        <v>1030</v>
      </c>
      <c r="Z13" s="224">
        <f t="shared" si="6"/>
        <v>10</v>
      </c>
      <c r="AA13" s="223"/>
      <c r="AB13" s="48">
        <f t="shared" si="7"/>
        <v>10.5</v>
      </c>
      <c r="AC13" s="69"/>
    </row>
    <row r="14" spans="1:29" s="7" customFormat="1" ht="34.5" customHeight="1" x14ac:dyDescent="0.2">
      <c r="A14" s="4">
        <v>9</v>
      </c>
      <c r="B14" s="16" t="str">
        <f>IF(ISNA(MATCH(CONCATENATE(B$4,$A14),'1k - Výsledková listina'!$V:$V,0)),"",INDEX('1k - Výsledková listina'!$M:$M,MATCH(CONCATENATE(B$4,$A14),'1k - Výsledková listina'!$V:$V,0),1))</f>
        <v>Hron Radek</v>
      </c>
      <c r="C14" s="47" t="str">
        <f>IF(ISNA(MATCH(CONCATENATE(B$4,$A14),'1k - Výsledková listina'!$V:$V,0)),"",INDEX('1k - Výsledková listina'!$W:$W,MATCH(CONCATENATE(B$4,$A14),'1k - Výsledková listina'!$V:$V,0),1))</f>
        <v>RS Crazy Boys MO Hustopeče Maver</v>
      </c>
      <c r="D14" s="226">
        <v>680</v>
      </c>
      <c r="E14" s="224">
        <f t="shared" si="0"/>
        <v>11</v>
      </c>
      <c r="F14" s="223"/>
      <c r="G14" s="107">
        <f t="shared" si="1"/>
        <v>11</v>
      </c>
      <c r="H14" s="108"/>
      <c r="I14" s="16" t="str">
        <f>IF(ISNA(MATCH(CONCATENATE(I$4,$A14),'1k - Výsledková listina'!$V:$V,0)),"",INDEX('1k - Výsledková listina'!$M:$M,MATCH(CONCATENATE(I$4,$A14),'1k - Výsledková listina'!$V:$V,0),1))</f>
        <v>Pokorný Roman ml.</v>
      </c>
      <c r="J14" s="47" t="str">
        <f>IF(ISNA(MATCH(CONCATENATE(I$4,$A14),'1k - Výsledková listina'!$V:$V,0)),"",INDEX('1k - Výsledková listina'!$W:$W,MATCH(CONCATENATE(I$4,$A14),'1k - Výsledková listina'!$V:$V,0),1))</f>
        <v>MO ČRS NOVÉ STRAŠECÍ - MAVER</v>
      </c>
      <c r="K14" s="226">
        <v>16590</v>
      </c>
      <c r="L14" s="224">
        <f t="shared" si="2"/>
        <v>1</v>
      </c>
      <c r="M14" s="223"/>
      <c r="N14" s="107">
        <f t="shared" si="3"/>
        <v>1</v>
      </c>
      <c r="O14" s="108"/>
      <c r="P14" s="16" t="str">
        <f>IF(ISNA(MATCH(CONCATENATE(P$4,$A14),'1k - Výsledková listina'!$V:$V,0)),"",INDEX('1k - Výsledková listina'!$M:$M,MATCH(CONCATENATE(P$4,$A14),'1k - Výsledková listina'!$V:$V,0),1))</f>
        <v>Syrovátka Pavel</v>
      </c>
      <c r="Q14" s="47" t="str">
        <f>IF(ISNA(MATCH(CONCATENATE(P$4,$A14),'1k - Výsledková listina'!$V:$V,0)),"",INDEX('1k - Výsledková listina'!$W:$W,MATCH(CONCATENATE(P$4,$A14),'1k - Výsledková listina'!$V:$V,0),1))</f>
        <v>MO ČRS NOVÉ STRAŠECÍ - MAVER</v>
      </c>
      <c r="R14" s="226">
        <v>4630</v>
      </c>
      <c r="S14" s="224">
        <f t="shared" si="4"/>
        <v>2</v>
      </c>
      <c r="T14" s="223"/>
      <c r="U14" s="107">
        <f t="shared" si="5"/>
        <v>2</v>
      </c>
      <c r="V14" s="108"/>
      <c r="W14" s="16" t="str">
        <f>IF(ISNA(MATCH(CONCATENATE(W$4,$A14),'1k - Výsledková listina'!$V:$V,0)),"",INDEX('1k - Výsledková listina'!$M:$M,MATCH(CONCATENATE(W$4,$A14),'1k - Výsledková listina'!$V:$V,0),1))</f>
        <v>Pokorný Ondřej</v>
      </c>
      <c r="X14" s="47" t="str">
        <f>IF(ISNA(MATCH(CONCATENATE(W$4,$A14),'1k - Výsledková listina'!$V:$V,0)),"",INDEX('1k - Výsledková listina'!$W:$W,MATCH(CONCATENATE(W$4,$A14),'1k - Výsledková listina'!$V:$V,0),1))</f>
        <v>MO ČRS NOVÉ STRAŠECÍ - MAVER</v>
      </c>
      <c r="Y14" s="226">
        <v>4840</v>
      </c>
      <c r="Z14" s="224">
        <f t="shared" si="6"/>
        <v>5</v>
      </c>
      <c r="AA14" s="223"/>
      <c r="AB14" s="107">
        <f t="shared" si="7"/>
        <v>5</v>
      </c>
      <c r="AC14" s="108"/>
    </row>
    <row r="15" spans="1:29" s="7" customFormat="1" ht="34.5" customHeight="1" x14ac:dyDescent="0.2">
      <c r="A15" s="4">
        <v>10</v>
      </c>
      <c r="B15" s="16" t="str">
        <f>IF(ISNA(MATCH(CONCATENATE(B$4,$A15),'1k - Výsledková listina'!$V:$V,0)),"",INDEX('1k - Výsledková listina'!$M:$M,MATCH(CONCATENATE(B$4,$A15),'1k - Výsledková listina'!$V:$V,0),1))</f>
        <v>Ing. Bartoš Jiří</v>
      </c>
      <c r="C15" s="47" t="str">
        <f>IF(ISNA(MATCH(CONCATENATE(B$4,$A15),'1k - Výsledková listina'!$V:$V,0)),"",INDEX('1k - Výsledková listina'!$W:$W,MATCH(CONCATENATE(B$4,$A15),'1k - Výsledková listina'!$V:$V,0),1))</f>
        <v>RSK LIPANI MIVARDI Třebechovice pod Orebem</v>
      </c>
      <c r="D15" s="226">
        <v>2050</v>
      </c>
      <c r="E15" s="224">
        <f t="shared" si="0"/>
        <v>7</v>
      </c>
      <c r="F15" s="223"/>
      <c r="G15" s="48">
        <f t="shared" si="1"/>
        <v>7</v>
      </c>
      <c r="H15" s="69"/>
      <c r="I15" s="16" t="str">
        <f>IF(ISNA(MATCH(CONCATENATE(I$4,$A15),'1k - Výsledková listina'!$V:$V,0)),"",INDEX('1k - Výsledková listina'!$M:$M,MATCH(CONCATENATE(I$4,$A15),'1k - Výsledková listina'!$V:$V,0),1))</f>
        <v>Zahrádková Klára</v>
      </c>
      <c r="J15" s="47" t="str">
        <f>IF(ISNA(MATCH(CONCATENATE(I$4,$A15),'1k - Výsledková listina'!$V:$V,0)),"",INDEX('1k - Výsledková listina'!$W:$W,MATCH(CONCATENATE(I$4,$A15),'1k - Výsledková listina'!$V:$V,0),1))</f>
        <v>MO ČRS Mělník - Colmic</v>
      </c>
      <c r="K15" s="226">
        <v>600</v>
      </c>
      <c r="L15" s="224">
        <f t="shared" si="2"/>
        <v>12</v>
      </c>
      <c r="M15" s="225"/>
      <c r="N15" s="48">
        <f t="shared" si="3"/>
        <v>12</v>
      </c>
      <c r="O15" s="69"/>
      <c r="P15" s="16" t="str">
        <f>IF(ISNA(MATCH(CONCATENATE(P$4,$A15),'1k - Výsledková listina'!$V:$V,0)),"",INDEX('1k - Výsledková listina'!$M:$M,MATCH(CONCATENATE(P$4,$A15),'1k - Výsledková listina'!$V:$V,0),1))</f>
        <v>Polívka Zdeněk</v>
      </c>
      <c r="Q15" s="47" t="str">
        <f>IF(ISNA(MATCH(CONCATENATE(P$4,$A15),'1k - Výsledková listina'!$V:$V,0)),"",INDEX('1k - Výsledková listina'!$W:$W,MATCH(CONCATENATE(P$4,$A15),'1k - Výsledková listina'!$V:$V,0),1))</f>
        <v>MO ČRS Mělník - Colmic</v>
      </c>
      <c r="R15" s="226">
        <v>2730</v>
      </c>
      <c r="S15" s="224">
        <f t="shared" si="4"/>
        <v>5</v>
      </c>
      <c r="T15" s="223"/>
      <c r="U15" s="48">
        <f t="shared" si="5"/>
        <v>5</v>
      </c>
      <c r="V15" s="69"/>
      <c r="W15" s="16" t="str">
        <f>IF(ISNA(MATCH(CONCATENATE(W$4,$A15),'1k - Výsledková listina'!$V:$V,0)),"",INDEX('1k - Výsledková listina'!$M:$M,MATCH(CONCATENATE(W$4,$A15),'1k - Výsledková listina'!$V:$V,0),1))</f>
        <v>Šimůnek Karel</v>
      </c>
      <c r="X15" s="47" t="str">
        <f>IF(ISNA(MATCH(CONCATENATE(W$4,$A15),'1k - Výsledková listina'!$V:$V,0)),"",INDEX('1k - Výsledková listina'!$W:$W,MATCH(CONCATENATE(W$4,$A15),'1k - Výsledková listina'!$V:$V,0),1))</f>
        <v>MO ČRS Mělník - Colmic</v>
      </c>
      <c r="Y15" s="226">
        <v>3420</v>
      </c>
      <c r="Z15" s="224">
        <f t="shared" si="6"/>
        <v>6</v>
      </c>
      <c r="AA15" s="223"/>
      <c r="AB15" s="48">
        <f t="shared" si="7"/>
        <v>6</v>
      </c>
      <c r="AC15" s="69"/>
    </row>
    <row r="16" spans="1:29" s="7" customFormat="1" ht="34.5" customHeight="1" x14ac:dyDescent="0.2">
      <c r="A16" s="4">
        <v>11</v>
      </c>
      <c r="B16" s="16" t="str">
        <f>IF(ISNA(MATCH(CONCATENATE(B$4,$A16),'1k - Výsledková listina'!$V:$V,0)),"",INDEX('1k - Výsledková listina'!$M:$M,MATCH(CONCATENATE(B$4,$A16),'1k - Výsledková listina'!$V:$V,0),1))</f>
        <v>Ing. Flanderka Michal</v>
      </c>
      <c r="C16" s="47" t="str">
        <f>IF(ISNA(MATCH(CONCATENATE(B$4,$A16),'1k - Výsledková listina'!$V:$V,0)),"",INDEX('1k - Výsledková listina'!$W:$W,MATCH(CONCATENATE(B$4,$A16),'1k - Výsledková listina'!$V:$V,0),1))</f>
        <v>MO Kolín RIVE</v>
      </c>
      <c r="D16" s="226">
        <v>2480</v>
      </c>
      <c r="E16" s="224">
        <f t="shared" si="0"/>
        <v>6</v>
      </c>
      <c r="F16" s="223"/>
      <c r="G16" s="107">
        <f t="shared" si="1"/>
        <v>6</v>
      </c>
      <c r="H16" s="108"/>
      <c r="I16" s="16" t="str">
        <f>IF(ISNA(MATCH(CONCATENATE(I$4,$A16),'1k - Výsledková listina'!$V:$V,0)),"",INDEX('1k - Výsledková listina'!$M:$M,MATCH(CONCATENATE(I$4,$A16),'1k - Výsledková listina'!$V:$V,0),1))</f>
        <v>Maštera Vojtěch</v>
      </c>
      <c r="J16" s="47" t="str">
        <f>IF(ISNA(MATCH(CONCATENATE(I$4,$A16),'1k - Výsledková listina'!$V:$V,0)),"",INDEX('1k - Výsledková listina'!$W:$W,MATCH(CONCATENATE(I$4,$A16),'1k - Výsledková listina'!$V:$V,0),1))</f>
        <v>MO ČRS Jindřichův Hradec AWAS DRENNAN</v>
      </c>
      <c r="K16" s="226">
        <v>3400</v>
      </c>
      <c r="L16" s="224">
        <f t="shared" si="2"/>
        <v>7</v>
      </c>
      <c r="M16" s="223"/>
      <c r="N16" s="107">
        <f t="shared" si="3"/>
        <v>7</v>
      </c>
      <c r="O16" s="108"/>
      <c r="P16" s="16" t="str">
        <f>IF(ISNA(MATCH(CONCATENATE(P$4,$A16),'1k - Výsledková listina'!$V:$V,0)),"",INDEX('1k - Výsledková listina'!$M:$M,MATCH(CONCATENATE(P$4,$A16),'1k - Výsledková listina'!$V:$V,0),1))</f>
        <v>TOMEČEK Michal</v>
      </c>
      <c r="Q16" s="47" t="str">
        <f>IF(ISNA(MATCH(CONCATENATE(P$4,$A16),'1k - Výsledková listina'!$V:$V,0)),"",INDEX('1k - Výsledková listina'!$W:$W,MATCH(CONCATENATE(P$4,$A16),'1k - Výsledková listina'!$V:$V,0),1))</f>
        <v>MO ČRS Jindřichův Hradec AWAS DRENNAN</v>
      </c>
      <c r="R16" s="226">
        <v>430</v>
      </c>
      <c r="S16" s="224">
        <f t="shared" si="4"/>
        <v>12</v>
      </c>
      <c r="T16" s="223"/>
      <c r="U16" s="107">
        <f t="shared" si="5"/>
        <v>12</v>
      </c>
      <c r="V16" s="108"/>
      <c r="W16" s="16" t="str">
        <f>IF(ISNA(MATCH(CONCATENATE(W$4,$A16),'1k - Výsledková listina'!$V:$V,0)),"",INDEX('1k - Výsledková listina'!$M:$M,MATCH(CONCATENATE(W$4,$A16),'1k - Výsledková listina'!$V:$V,0),1))</f>
        <v>Polovic Ladislav</v>
      </c>
      <c r="X16" s="47" t="str">
        <f>IF(ISNA(MATCH(CONCATENATE(W$4,$A16),'1k - Výsledková listina'!$V:$V,0)),"",INDEX('1k - Výsledková listina'!$W:$W,MATCH(CONCATENATE(W$4,$A16),'1k - Výsledková listina'!$V:$V,0),1))</f>
        <v>MO ČRS Jindřichův Hradec AWAS DRENNAN</v>
      </c>
      <c r="Y16" s="226">
        <v>6040</v>
      </c>
      <c r="Z16" s="224">
        <f t="shared" si="6"/>
        <v>2</v>
      </c>
      <c r="AA16" s="223"/>
      <c r="AB16" s="107">
        <f t="shared" si="7"/>
        <v>2</v>
      </c>
      <c r="AC16" s="108"/>
    </row>
    <row r="17" spans="1:29" s="7" customFormat="1" ht="34.5" customHeight="1" x14ac:dyDescent="0.2">
      <c r="A17" s="4">
        <v>12</v>
      </c>
      <c r="B17" s="16" t="str">
        <f>IF(ISNA(MATCH(CONCATENATE(B$4,$A17),'1k - Výsledková listina'!$V:$V,0)),"",INDEX('1k - Výsledková listina'!$M:$M,MATCH(CONCATENATE(B$4,$A17),'1k - Výsledková listina'!$V:$V,0),1))</f>
        <v>Konopásek Ladislav</v>
      </c>
      <c r="C17" s="47" t="str">
        <f>IF(ISNA(MATCH(CONCATENATE(B$4,$A17),'1k - Výsledková listina'!$V:$V,0)),"",INDEX('1k - Výsledková listina'!$W:$W,MATCH(CONCATENATE(B$4,$A17),'1k - Výsledková listina'!$V:$V,0),1))</f>
        <v>ČRS Rybářský sportovní klub Pardubice COLMIC</v>
      </c>
      <c r="D17" s="226">
        <v>1490</v>
      </c>
      <c r="E17" s="224">
        <f t="shared" si="0"/>
        <v>8</v>
      </c>
      <c r="F17" s="223"/>
      <c r="G17" s="48">
        <f t="shared" si="1"/>
        <v>8</v>
      </c>
      <c r="H17" s="69"/>
      <c r="I17" s="16" t="str">
        <f>IF(ISNA(MATCH(CONCATENATE(I$4,$A17),'1k - Výsledková listina'!$V:$V,0)),"",INDEX('1k - Výsledková listina'!$M:$M,MATCH(CONCATENATE(I$4,$A17),'1k - Výsledková listina'!$V:$V,0),1))</f>
        <v>Matej Jiří</v>
      </c>
      <c r="J17" s="47" t="str">
        <f>IF(ISNA(MATCH(CONCATENATE(I$4,$A17),'1k - Výsledková listina'!$V:$V,0)),"",INDEX('1k - Výsledková listina'!$W:$W,MATCH(CONCATENATE(I$4,$A17),'1k - Výsledková listina'!$V:$V,0),1))</f>
        <v>MRS Uherské Hradiště PRESTON</v>
      </c>
      <c r="K17" s="226">
        <v>2670</v>
      </c>
      <c r="L17" s="224">
        <f t="shared" si="2"/>
        <v>8</v>
      </c>
      <c r="M17" s="223"/>
      <c r="N17" s="48">
        <f t="shared" si="3"/>
        <v>8</v>
      </c>
      <c r="O17" s="69"/>
      <c r="P17" s="16" t="str">
        <f>IF(ISNA(MATCH(CONCATENATE(P$4,$A17),'1k - Výsledková listina'!$V:$V,0)),"",INDEX('1k - Výsledková listina'!$M:$M,MATCH(CONCATENATE(P$4,$A17),'1k - Výsledková listina'!$V:$V,0),1))</f>
        <v>Ing. Jakeš Jan</v>
      </c>
      <c r="Q17" s="47" t="str">
        <f>IF(ISNA(MATCH(CONCATENATE(P$4,$A17),'1k - Výsledková listina'!$V:$V,0)),"",INDEX('1k - Výsledková listina'!$W:$W,MATCH(CONCATENATE(P$4,$A17),'1k - Výsledková listina'!$V:$V,0),1))</f>
        <v>MRS Uherské Hradiště PRESTON</v>
      </c>
      <c r="R17" s="226">
        <v>1910</v>
      </c>
      <c r="S17" s="224">
        <f t="shared" si="4"/>
        <v>8</v>
      </c>
      <c r="T17" s="223"/>
      <c r="U17" s="48">
        <f t="shared" si="5"/>
        <v>8</v>
      </c>
      <c r="V17" s="69"/>
      <c r="W17" s="16" t="str">
        <f>IF(ISNA(MATCH(CONCATENATE(W$4,$A17),'1k - Výsledková listina'!$V:$V,0)),"",INDEX('1k - Výsledková listina'!$M:$M,MATCH(CONCATENATE(W$4,$A17),'1k - Výsledková listina'!$V:$V,0),1))</f>
        <v>Kolínek Miroslav</v>
      </c>
      <c r="X17" s="47" t="str">
        <f>IF(ISNA(MATCH(CONCATENATE(W$4,$A17),'1k - Výsledková listina'!$V:$V,0)),"",INDEX('1k - Výsledková listina'!$W:$W,MATCH(CONCATENATE(W$4,$A17),'1k - Výsledková listina'!$V:$V,0),1))</f>
        <v>MRS Uherské Hradiště PRESTON</v>
      </c>
      <c r="Y17" s="226">
        <v>7350</v>
      </c>
      <c r="Z17" s="224">
        <f t="shared" si="6"/>
        <v>1</v>
      </c>
      <c r="AA17" s="223"/>
      <c r="AB17" s="48">
        <f t="shared" si="7"/>
        <v>1</v>
      </c>
      <c r="AC17" s="69"/>
    </row>
    <row r="18" spans="1:29" x14ac:dyDescent="0.25">
      <c r="H18" s="10"/>
      <c r="O18" s="10"/>
      <c r="V18" s="10"/>
      <c r="AC18" s="10"/>
    </row>
    <row r="19" spans="1:29" x14ac:dyDescent="0.25">
      <c r="B19" s="9"/>
      <c r="C19" s="9"/>
      <c r="I19" s="9"/>
      <c r="J19" s="9"/>
      <c r="P19" s="9"/>
      <c r="Q19" s="9"/>
      <c r="W19" s="9"/>
      <c r="X19" s="9"/>
    </row>
    <row r="20" spans="1:29" x14ac:dyDescent="0.25">
      <c r="B20" s="12"/>
      <c r="C20" s="12"/>
    </row>
  </sheetData>
  <sheetProtection sheet="1" formatCells="0" formatColumns="0" formatRows="0" insertColumns="0" insertRows="0" deleteColumns="0" deleteRows="0" selectLockedCells="1" sort="0"/>
  <mergeCells count="17">
    <mergeCell ref="A3:A5"/>
    <mergeCell ref="W3:AC3"/>
    <mergeCell ref="B3:H3"/>
    <mergeCell ref="B4:H4"/>
    <mergeCell ref="W4:AC4"/>
    <mergeCell ref="P3:V3"/>
    <mergeCell ref="P4:V4"/>
    <mergeCell ref="I3:O3"/>
    <mergeCell ref="I4:O4"/>
    <mergeCell ref="B1:H1"/>
    <mergeCell ref="B2:H2"/>
    <mergeCell ref="P1:V1"/>
    <mergeCell ref="P2:V2"/>
    <mergeCell ref="W1:AC1"/>
    <mergeCell ref="W2:AC2"/>
    <mergeCell ref="I1:O1"/>
    <mergeCell ref="I2:O2"/>
  </mergeCells>
  <phoneticPr fontId="0" type="noConversion"/>
  <conditionalFormatting sqref="D6:F17 K6:M17 R6:T17 Y6:AA17">
    <cfRule type="containsBlanks" dxfId="134" priority="1" stopIfTrue="1">
      <formula>LEN(TRIM(D6))=0</formula>
    </cfRule>
  </conditionalFormatting>
  <printOptions horizontalCentered="1"/>
  <pageMargins left="0.19685039370078741" right="0.19685039370078741" top="0.62992125984251968" bottom="0.39370078740157483" header="0.31496062992125984" footer="0.19685039370078741"/>
  <pageSetup paperSize="9" fitToWidth="0" pageOrder="overThenDown" orientation="portrait" r:id="rId1"/>
  <headerFooter alignWithMargins="0">
    <oddHeader>&amp;C&amp;"Arial CE,Tučné"&amp;12&amp;A</oddHeader>
    <oddFooter>&amp;CStránka &amp;P z &amp;N&amp;R&amp;F</oddFooter>
  </headerFooter>
  <colBreaks count="3" manualBreakCount="3">
    <brk id="8" max="1048575" man="1"/>
    <brk id="15" max="1048575" man="1"/>
    <brk id="2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AH73"/>
  <sheetViews>
    <sheetView showGridLines="0" view="pageBreakPreview" topLeftCell="A3" zoomScale="60" zoomScaleNormal="100" workbookViewId="0">
      <pane xSplit="3" ySplit="2" topLeftCell="D17" activePane="bottomRight" state="frozen"/>
      <selection activeCell="A3" sqref="A3"/>
      <selection pane="topRight" activeCell="D3" sqref="D3"/>
      <selection pane="bottomLeft" activeCell="A5" sqref="A5"/>
      <selection pane="bottomRight" activeCell="D5" sqref="D5"/>
    </sheetView>
  </sheetViews>
  <sheetFormatPr defaultColWidth="9.140625" defaultRowHeight="12.75" x14ac:dyDescent="0.2"/>
  <cols>
    <col min="1" max="1" width="3.28515625" style="18" bestFit="1" customWidth="1"/>
    <col min="2" max="2" width="6.42578125" style="18" bestFit="1" customWidth="1"/>
    <col min="3" max="3" width="5.85546875" style="18" bestFit="1" customWidth="1"/>
    <col min="4" max="4" width="7.28515625" style="18" customWidth="1"/>
    <col min="5" max="5" width="4.7109375" style="18" bestFit="1" customWidth="1"/>
    <col min="6" max="6" width="18.85546875" style="61" bestFit="1" customWidth="1"/>
    <col min="7" max="7" width="28.7109375" style="61" bestFit="1" customWidth="1"/>
    <col min="8" max="8" width="6.42578125" style="18" bestFit="1" customWidth="1"/>
    <col min="9" max="9" width="5.85546875" style="18" bestFit="1" customWidth="1"/>
    <col min="10" max="10" width="7.140625" style="18" customWidth="1"/>
    <col min="11" max="11" width="4.7109375" style="18" bestFit="1" customWidth="1"/>
    <col min="12" max="12" width="18.85546875" style="61" bestFit="1" customWidth="1"/>
    <col min="13" max="13" width="28.7109375" style="61" bestFit="1" customWidth="1"/>
    <col min="14" max="33" width="3.85546875" style="18" customWidth="1"/>
    <col min="34" max="34" width="7.5703125" style="18" customWidth="1"/>
    <col min="35" max="147" width="3.85546875" style="18" customWidth="1"/>
    <col min="148" max="16384" width="9.140625" style="18"/>
  </cols>
  <sheetData>
    <row r="1" spans="1:34" ht="15.75" x14ac:dyDescent="0.2">
      <c r="A1" s="381" t="str">
        <f ca="1">CONCATENATE('1k - Základní list'!$E$3," ",'1k - Základní list'!$G$3)</f>
        <v>1. liga 1. kolo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</row>
    <row r="2" spans="1:34" x14ac:dyDescent="0.2">
      <c r="A2" s="382" t="str">
        <f>CONCATENATE("Datum konání: ",'1k - Základní list'!D4," - ",'1k - Základní list'!F4)</f>
        <v>Datum konání: 5.5.18 - 6.5.18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2"/>
      <c r="AD2" s="382"/>
      <c r="AE2" s="382"/>
      <c r="AF2" s="382"/>
      <c r="AG2" s="382"/>
      <c r="AH2" s="382"/>
    </row>
    <row r="3" spans="1:34" s="31" customFormat="1" ht="18" customHeight="1" x14ac:dyDescent="0.2">
      <c r="A3" s="379" t="s">
        <v>53</v>
      </c>
      <c r="B3" s="380" t="s">
        <v>103</v>
      </c>
      <c r="C3" s="380"/>
      <c r="D3" s="380"/>
      <c r="E3" s="380"/>
      <c r="F3" s="380"/>
      <c r="G3" s="380"/>
      <c r="H3" s="380" t="s">
        <v>104</v>
      </c>
      <c r="I3" s="380"/>
      <c r="J3" s="380"/>
      <c r="K3" s="380"/>
      <c r="L3" s="380"/>
      <c r="M3" s="380"/>
    </row>
    <row r="4" spans="1:34" s="31" customFormat="1" ht="18" customHeight="1" x14ac:dyDescent="0.2">
      <c r="A4" s="379"/>
      <c r="B4" s="32" t="s">
        <v>35</v>
      </c>
      <c r="C4" s="32" t="s">
        <v>36</v>
      </c>
      <c r="D4" s="32" t="s">
        <v>1</v>
      </c>
      <c r="E4" s="32" t="s">
        <v>56</v>
      </c>
      <c r="F4" s="33" t="s">
        <v>60</v>
      </c>
      <c r="G4" s="33" t="s">
        <v>48</v>
      </c>
      <c r="H4" s="32" t="s">
        <v>35</v>
      </c>
      <c r="I4" s="32" t="s">
        <v>36</v>
      </c>
      <c r="J4" s="32" t="s">
        <v>1</v>
      </c>
      <c r="K4" s="32" t="s">
        <v>56</v>
      </c>
      <c r="L4" s="33" t="s">
        <v>60</v>
      </c>
      <c r="M4" s="33" t="s">
        <v>48</v>
      </c>
    </row>
    <row r="5" spans="1:34" ht="31.5" customHeight="1" x14ac:dyDescent="0.2">
      <c r="A5" s="34">
        <v>1</v>
      </c>
      <c r="B5" s="32" t="s">
        <v>17</v>
      </c>
      <c r="C5" s="32">
        <v>1</v>
      </c>
      <c r="D5" s="80">
        <f>INDEX('1k - 1. závod'!$A:$BA,$C5+5,INDEX('1k - Základní list'!$B:$B,MATCH($B5,'1k - Základní list'!$A:$A,0),1))</f>
        <v>13620</v>
      </c>
      <c r="E5" s="35">
        <f>INDEX('1k - 1. závod'!$A:$BA,$C5+5,INDEX('1k - Základní list'!$B:$B,MATCH($B5,'1k - Základní list'!$A:$A,0),1)+3)</f>
        <v>3</v>
      </c>
      <c r="F5" s="62" t="str">
        <f>INDEX('1k - 1. závod'!$A:$BA,$C5+5,INDEX('1k - Základní list'!$B:$B,MATCH($B5,'1k - Základní list'!$A:$A,0),1)-2)</f>
        <v>Ing. Nováčková Markéta</v>
      </c>
      <c r="G5" s="138" t="str">
        <f>INDEX('1k - 1. závod'!$A:$BA,$C5+5,INDEX('1k - Základní list'!$B:$B,MATCH($B5,'1k - Základní list'!$A:$A,0),1)-1)</f>
        <v>MRS Cortina Sensas</v>
      </c>
      <c r="H5" s="32" t="s">
        <v>17</v>
      </c>
      <c r="I5" s="32">
        <v>1</v>
      </c>
      <c r="J5" s="80">
        <f>INDEX('1k - 2. závod'!$A:$BA,$I5+5,INDEX('1k - Základní list'!$B:$B,MATCH($H5,'1k - Základní list'!$A:$A,0),1))</f>
        <v>10310</v>
      </c>
      <c r="K5" s="35">
        <f>INDEX('1k - 2. závod'!$A:$BA,$I5+5,INDEX('1k - Základní list'!$B:$B,MATCH($H5,'1k - Základní list'!$A:$A,0),1)+3)</f>
        <v>3</v>
      </c>
      <c r="L5" s="62" t="str">
        <f>INDEX('1k - 2. závod'!$A:$BA,$I5+5,INDEX('1k - Základní list'!$B:$B,MATCH($H5,'1k - Základní list'!$A:$A,0),1)-2)</f>
        <v>Kostka Jan</v>
      </c>
      <c r="M5" s="138" t="str">
        <f>INDEX('1k - 2. závod'!$A:$BA,$I5+5,INDEX('1k - Základní list'!$B:$B,MATCH($H5,'1k - Základní list'!$A:$A,0),1)-1)</f>
        <v>MO ČRS Jindřichův Hradec „A“</v>
      </c>
    </row>
    <row r="6" spans="1:34" ht="31.5" customHeight="1" x14ac:dyDescent="0.2">
      <c r="A6" s="34">
        <v>2</v>
      </c>
      <c r="B6" s="32" t="s">
        <v>17</v>
      </c>
      <c r="C6" s="32">
        <v>2</v>
      </c>
      <c r="D6" s="80">
        <f>INDEX('1k - 1. závod'!$A:$BA,$C6+5,INDEX('1k - Základní list'!$B:$B,MATCH($B6,'1k - Základní list'!$A:$A,0),1))</f>
        <v>13830</v>
      </c>
      <c r="E6" s="35">
        <f>INDEX('1k - 1. závod'!$A:$BA,$C6+5,INDEX('1k - Základní list'!$B:$B,MATCH($B6,'1k - Základní list'!$A:$A,0),1)+3)</f>
        <v>2</v>
      </c>
      <c r="F6" s="62" t="str">
        <f>INDEX('1k - 1. závod'!$A:$BA,$C6+5,INDEX('1k - Základní list'!$B:$B,MATCH($B6,'1k - Základní list'!$A:$A,0),1)-2)</f>
        <v>Hlavatý David</v>
      </c>
      <c r="G6" s="138" t="str">
        <f>INDEX('1k - 1. závod'!$A:$BA,$C6+5,INDEX('1k - Základní list'!$B:$B,MATCH($B6,'1k - Základní list'!$A:$A,0),1)-1)</f>
        <v>MO Kolín RIVE</v>
      </c>
      <c r="H6" s="32" t="s">
        <v>17</v>
      </c>
      <c r="I6" s="32">
        <v>2</v>
      </c>
      <c r="J6" s="80">
        <f>INDEX('1k - 2. závod'!$A:$BA,$I6+5,INDEX('1k - Základní list'!$B:$B,MATCH($H6,'1k - Základní list'!$A:$A,0),1))</f>
        <v>11180</v>
      </c>
      <c r="K6" s="35">
        <f>INDEX('1k - 2. závod'!$A:$BA,$I6+5,INDEX('1k - Základní list'!$B:$B,MATCH($H6,'1k - Základní list'!$A:$A,0),1)+3)</f>
        <v>1</v>
      </c>
      <c r="L6" s="62" t="str">
        <f>INDEX('1k - 2. závod'!$A:$BA,$I6+5,INDEX('1k - Základní list'!$B:$B,MATCH($H6,'1k - Základní list'!$A:$A,0),1)-2)</f>
        <v>Melcher Miroslav</v>
      </c>
      <c r="M6" s="138" t="str">
        <f>INDEX('1k - 2. závod'!$A:$BA,$I6+5,INDEX('1k - Základní list'!$B:$B,MATCH($H6,'1k - Základní list'!$A:$A,0),1)-1)</f>
        <v>ČRS MIVARDI CZ Mohelnice</v>
      </c>
    </row>
    <row r="7" spans="1:34" ht="31.5" customHeight="1" x14ac:dyDescent="0.2">
      <c r="A7" s="34">
        <v>3</v>
      </c>
      <c r="B7" s="32" t="s">
        <v>17</v>
      </c>
      <c r="C7" s="32">
        <v>3</v>
      </c>
      <c r="D7" s="80">
        <f>INDEX('1k - 1. závod'!$A:$BA,$C7+5,INDEX('1k - Základní list'!$B:$B,MATCH($B7,'1k - Základní list'!$A:$A,0),1))</f>
        <v>13060</v>
      </c>
      <c r="E7" s="35">
        <f>INDEX('1k - 1. závod'!$A:$BA,$C7+5,INDEX('1k - Základní list'!$B:$B,MATCH($B7,'1k - Základní list'!$A:$A,0),1)+3)</f>
        <v>4</v>
      </c>
      <c r="F7" s="62" t="str">
        <f>INDEX('1k - 1. závod'!$A:$BA,$C7+5,INDEX('1k - Základní list'!$B:$B,MATCH($B7,'1k - Základní list'!$A:$A,0),1)-2)</f>
        <v>Melcher Miroslav</v>
      </c>
      <c r="G7" s="138" t="str">
        <f>INDEX('1k - 1. závod'!$A:$BA,$C7+5,INDEX('1k - Základní list'!$B:$B,MATCH($B7,'1k - Základní list'!$A:$A,0),1)-1)</f>
        <v>ČRS MIVARDI CZ Mohelnice</v>
      </c>
      <c r="H7" s="32" t="s">
        <v>17</v>
      </c>
      <c r="I7" s="32">
        <v>3</v>
      </c>
      <c r="J7" s="80">
        <f>INDEX('1k - 2. závod'!$A:$BA,$I7+5,INDEX('1k - Základní list'!$B:$B,MATCH($H7,'1k - Základní list'!$A:$A,0),1))</f>
        <v>10400</v>
      </c>
      <c r="K7" s="35">
        <f>INDEX('1k - 2. závod'!$A:$BA,$I7+5,INDEX('1k - Základní list'!$B:$B,MATCH($H7,'1k - Základní list'!$A:$A,0),1)+3)</f>
        <v>2</v>
      </c>
      <c r="L7" s="62" t="str">
        <f>INDEX('1k - 2. závod'!$A:$BA,$I7+5,INDEX('1k - Základní list'!$B:$B,MATCH($H7,'1k - Základní list'!$A:$A,0),1)-2)</f>
        <v>Ing. Nováčková Markéta</v>
      </c>
      <c r="M7" s="138" t="str">
        <f>INDEX('1k - 2. závod'!$A:$BA,$I7+5,INDEX('1k - Základní list'!$B:$B,MATCH($H7,'1k - Základní list'!$A:$A,0),1)-1)</f>
        <v>MRS Cortina Sensas</v>
      </c>
    </row>
    <row r="8" spans="1:34" ht="31.5" customHeight="1" x14ac:dyDescent="0.2">
      <c r="A8" s="34">
        <v>4</v>
      </c>
      <c r="B8" s="32" t="s">
        <v>17</v>
      </c>
      <c r="C8" s="32">
        <v>4</v>
      </c>
      <c r="D8" s="80">
        <f>INDEX('1k - 1. závod'!$A:$BA,$C8+5,INDEX('1k - Základní list'!$B:$B,MATCH($B8,'1k - Základní list'!$A:$A,0),1))</f>
        <v>9490</v>
      </c>
      <c r="E8" s="35">
        <f>INDEX('1k - 1. závod'!$A:$BA,$C8+5,INDEX('1k - Základní list'!$B:$B,MATCH($B8,'1k - Základní list'!$A:$A,0),1)+3)</f>
        <v>6</v>
      </c>
      <c r="F8" s="62" t="str">
        <f>INDEX('1k - 1. závod'!$A:$BA,$C8+5,INDEX('1k - Základní list'!$B:$B,MATCH($B8,'1k - Základní list'!$A:$A,0),1)-2)</f>
        <v>Polovic Ladislav</v>
      </c>
      <c r="G8" s="138" t="str">
        <f>INDEX('1k - 1. závod'!$A:$BA,$C8+5,INDEX('1k - Základní list'!$B:$B,MATCH($B8,'1k - Základní list'!$A:$A,0),1)-1)</f>
        <v>MO ČRS Jindřichův Hradec AWAS DRENNAN</v>
      </c>
      <c r="H8" s="32" t="s">
        <v>17</v>
      </c>
      <c r="I8" s="32">
        <v>4</v>
      </c>
      <c r="J8" s="80">
        <f>INDEX('1k - 2. závod'!$A:$BA,$I8+5,INDEX('1k - Základní list'!$B:$B,MATCH($H8,'1k - Základní list'!$A:$A,0),1))</f>
        <v>840</v>
      </c>
      <c r="K8" s="35">
        <f>INDEX('1k - 2. závod'!$A:$BA,$I8+5,INDEX('1k - Základní list'!$B:$B,MATCH($H8,'1k - Základní list'!$A:$A,0),1)+3)</f>
        <v>9</v>
      </c>
      <c r="L8" s="62" t="str">
        <f>INDEX('1k - 2. závod'!$A:$BA,$I8+5,INDEX('1k - Základní list'!$B:$B,MATCH($H8,'1k - Základní list'!$A:$A,0),1)-2)</f>
        <v>Valda Martin</v>
      </c>
      <c r="M8" s="138" t="str">
        <f>INDEX('1k - 2. závod'!$A:$BA,$I8+5,INDEX('1k - Základní list'!$B:$B,MATCH($H8,'1k - Základní list'!$A:$A,0),1)-1)</f>
        <v>MO MRS Třebíč - SENSAS</v>
      </c>
    </row>
    <row r="9" spans="1:34" ht="31.5" customHeight="1" x14ac:dyDescent="0.2">
      <c r="A9" s="34">
        <v>5</v>
      </c>
      <c r="B9" s="32" t="s">
        <v>17</v>
      </c>
      <c r="C9" s="32">
        <v>5</v>
      </c>
      <c r="D9" s="80">
        <f>INDEX('1k - 1. závod'!$A:$BA,$C9+5,INDEX('1k - Základní list'!$B:$B,MATCH($B9,'1k - Základní list'!$A:$A,0),1))</f>
        <v>17550</v>
      </c>
      <c r="E9" s="35">
        <f>INDEX('1k - 1. závod'!$A:$BA,$C9+5,INDEX('1k - Základní list'!$B:$B,MATCH($B9,'1k - Základní list'!$A:$A,0),1)+3)</f>
        <v>1</v>
      </c>
      <c r="F9" s="62" t="str">
        <f>INDEX('1k - 1. závod'!$A:$BA,$C9+5,INDEX('1k - Základní list'!$B:$B,MATCH($B9,'1k - Základní list'!$A:$A,0),1)-2)</f>
        <v>Hron Radek</v>
      </c>
      <c r="G9" s="138" t="str">
        <f>INDEX('1k - 1. závod'!$A:$BA,$C9+5,INDEX('1k - Základní list'!$B:$B,MATCH($B9,'1k - Základní list'!$A:$A,0),1)-1)</f>
        <v>RS Crazy Boys MO Hustopeče Maver</v>
      </c>
      <c r="H9" s="32" t="s">
        <v>17</v>
      </c>
      <c r="I9" s="32">
        <v>5</v>
      </c>
      <c r="J9" s="80">
        <f>INDEX('1k - 2. závod'!$A:$BA,$I9+5,INDEX('1k - Základní list'!$B:$B,MATCH($H9,'1k - Základní list'!$A:$A,0),1))</f>
        <v>3850</v>
      </c>
      <c r="K9" s="35">
        <f>INDEX('1k - 2. závod'!$A:$BA,$I9+5,INDEX('1k - Základní list'!$B:$B,MATCH($H9,'1k - Základní list'!$A:$A,0),1)+3)</f>
        <v>4</v>
      </c>
      <c r="L9" s="62" t="str">
        <f>INDEX('1k - 2. závod'!$A:$BA,$I9+5,INDEX('1k - Základní list'!$B:$B,MATCH($H9,'1k - Základní list'!$A:$A,0),1)-2)</f>
        <v>Bačinová Barbora</v>
      </c>
      <c r="M9" s="138" t="str">
        <f>INDEX('1k - 2. závod'!$A:$BA,$I9+5,INDEX('1k - Základní list'!$B:$B,MATCH($H9,'1k - Základní list'!$A:$A,0),1)-1)</f>
        <v>MO ČRS NOVÉ STRAŠECÍ - MAVER</v>
      </c>
    </row>
    <row r="10" spans="1:34" ht="31.5" customHeight="1" x14ac:dyDescent="0.2">
      <c r="A10" s="34">
        <v>6</v>
      </c>
      <c r="B10" s="32" t="s">
        <v>17</v>
      </c>
      <c r="C10" s="32">
        <v>6</v>
      </c>
      <c r="D10" s="80">
        <f>INDEX('1k - 1. závod'!$A:$BA,$C10+5,INDEX('1k - Základní list'!$B:$B,MATCH($B10,'1k - Základní list'!$A:$A,0),1))</f>
        <v>5060</v>
      </c>
      <c r="E10" s="35">
        <f>INDEX('1k - 1. závod'!$A:$BA,$C10+5,INDEX('1k - Základní list'!$B:$B,MATCH($B10,'1k - Základní list'!$A:$A,0),1)+3)</f>
        <v>11</v>
      </c>
      <c r="F10" s="62" t="str">
        <f>INDEX('1k - 1. závod'!$A:$BA,$C10+5,INDEX('1k - Základní list'!$B:$B,MATCH($B10,'1k - Základní list'!$A:$A,0),1)-2)</f>
        <v>Ing. Jakeš Jan</v>
      </c>
      <c r="G10" s="138" t="str">
        <f>INDEX('1k - 1. závod'!$A:$BA,$C10+5,INDEX('1k - Základní list'!$B:$B,MATCH($B10,'1k - Základní list'!$A:$A,0),1)-1)</f>
        <v>MRS Uherské Hradiště PRESTON</v>
      </c>
      <c r="H10" s="32" t="s">
        <v>17</v>
      </c>
      <c r="I10" s="32">
        <v>6</v>
      </c>
      <c r="J10" s="80">
        <f>INDEX('1k - 2. závod'!$A:$BA,$I10+5,INDEX('1k - Základní list'!$B:$B,MATCH($H10,'1k - Základní list'!$A:$A,0),1))</f>
        <v>2510</v>
      </c>
      <c r="K10" s="35">
        <f>INDEX('1k - 2. závod'!$A:$BA,$I10+5,INDEX('1k - Základní list'!$B:$B,MATCH($H10,'1k - Základní list'!$A:$A,0),1)+3)</f>
        <v>5</v>
      </c>
      <c r="L10" s="62" t="str">
        <f>INDEX('1k - 2. závod'!$A:$BA,$I10+5,INDEX('1k - Základní list'!$B:$B,MATCH($H10,'1k - Základní list'!$A:$A,0),1)-2)</f>
        <v>Pergreffi Luca</v>
      </c>
      <c r="M10" s="138" t="str">
        <f>INDEX('1k - 2. závod'!$A:$BA,$I10+5,INDEX('1k - Základní list'!$B:$B,MATCH($H10,'1k - Základní list'!$A:$A,0),1)-1)</f>
        <v>MO ČRS Mělník - Colmic</v>
      </c>
    </row>
    <row r="11" spans="1:34" ht="31.5" customHeight="1" x14ac:dyDescent="0.2">
      <c r="A11" s="34">
        <v>7</v>
      </c>
      <c r="B11" s="32" t="s">
        <v>17</v>
      </c>
      <c r="C11" s="32">
        <v>7</v>
      </c>
      <c r="D11" s="80">
        <f>INDEX('1k - 1. závod'!$A:$BA,$C11+5,INDEX('1k - Základní list'!$B:$B,MATCH($B11,'1k - Základní list'!$A:$A,0),1))</f>
        <v>10720</v>
      </c>
      <c r="E11" s="35">
        <f>INDEX('1k - 1. závod'!$A:$BA,$C11+5,INDEX('1k - Základní list'!$B:$B,MATCH($B11,'1k - Základní list'!$A:$A,0),1)+3)</f>
        <v>5</v>
      </c>
      <c r="F11" s="62" t="str">
        <f>INDEX('1k - 1. závod'!$A:$BA,$C11+5,INDEX('1k - Základní list'!$B:$B,MATCH($B11,'1k - Základní list'!$A:$A,0),1)-2)</f>
        <v>Konopásek Josef ml.</v>
      </c>
      <c r="G11" s="138" t="str">
        <f>INDEX('1k - 1. závod'!$A:$BA,$C11+5,INDEX('1k - Základní list'!$B:$B,MATCH($B11,'1k - Základní list'!$A:$A,0),1)-1)</f>
        <v>ČRS Rybářský sportovní klub Pardubice COLMIC</v>
      </c>
      <c r="H11" s="32" t="s">
        <v>17</v>
      </c>
      <c r="I11" s="32">
        <v>7</v>
      </c>
      <c r="J11" s="80">
        <f>INDEX('1k - 2. závod'!$A:$BA,$I11+5,INDEX('1k - Základní list'!$B:$B,MATCH($H11,'1k - Základní list'!$A:$A,0),1))</f>
        <v>250</v>
      </c>
      <c r="K11" s="35">
        <f>INDEX('1k - 2. závod'!$A:$BA,$I11+5,INDEX('1k - Základní list'!$B:$B,MATCH($H11,'1k - Základní list'!$A:$A,0),1)+3)</f>
        <v>12</v>
      </c>
      <c r="L11" s="62" t="str">
        <f>INDEX('1k - 2. závod'!$A:$BA,$I11+5,INDEX('1k - Základní list'!$B:$B,MATCH($H11,'1k - Základní list'!$A:$A,0),1)-2)</f>
        <v>Doležal Lambert</v>
      </c>
      <c r="M11" s="138" t="str">
        <f>INDEX('1k - 2. závod'!$A:$BA,$I11+5,INDEX('1k - Základní list'!$B:$B,MATCH($H11,'1k - Základní list'!$A:$A,0),1)-1)</f>
        <v>MO ČRS Jindřichův Hradec AWAS DRENNAN</v>
      </c>
    </row>
    <row r="12" spans="1:34" ht="31.5" customHeight="1" x14ac:dyDescent="0.2">
      <c r="A12" s="34">
        <v>8</v>
      </c>
      <c r="B12" s="32" t="s">
        <v>17</v>
      </c>
      <c r="C12" s="32">
        <v>8</v>
      </c>
      <c r="D12" s="80">
        <f>INDEX('1k - 1. závod'!$A:$BA,$C12+5,INDEX('1k - Základní list'!$B:$B,MATCH($B12,'1k - Základní list'!$A:$A,0),1))</f>
        <v>3500</v>
      </c>
      <c r="E12" s="35">
        <f>INDEX('1k - 1. závod'!$A:$BA,$C12+5,INDEX('1k - Základní list'!$B:$B,MATCH($B12,'1k - Základní list'!$A:$A,0),1)+3)</f>
        <v>12</v>
      </c>
      <c r="F12" s="62" t="str">
        <f>INDEX('1k - 1. závod'!$A:$BA,$C12+5,INDEX('1k - Základní list'!$B:$B,MATCH($B12,'1k - Základní list'!$A:$A,0),1)-2)</f>
        <v>Polívka Zdeněk</v>
      </c>
      <c r="G12" s="138" t="str">
        <f>INDEX('1k - 1. závod'!$A:$BA,$C12+5,INDEX('1k - Základní list'!$B:$B,MATCH($B12,'1k - Základní list'!$A:$A,0),1)-1)</f>
        <v>MO ČRS Mělník - Colmic</v>
      </c>
      <c r="H12" s="32" t="s">
        <v>17</v>
      </c>
      <c r="I12" s="32">
        <v>8</v>
      </c>
      <c r="J12" s="80">
        <f>INDEX('1k - 2. závod'!$A:$BA,$I12+5,INDEX('1k - Základní list'!$B:$B,MATCH($H12,'1k - Základní list'!$A:$A,0),1))</f>
        <v>820</v>
      </c>
      <c r="K12" s="35">
        <f>INDEX('1k - 2. závod'!$A:$BA,$I12+5,INDEX('1k - Základní list'!$B:$B,MATCH($H12,'1k - Základní list'!$A:$A,0),1)+3)</f>
        <v>10</v>
      </c>
      <c r="L12" s="62" t="str">
        <f>INDEX('1k - 2. závod'!$A:$BA,$I12+5,INDEX('1k - Základní list'!$B:$B,MATCH($H12,'1k - Základní list'!$A:$A,0),1)-2)</f>
        <v>Bradna Ladislav ml.</v>
      </c>
      <c r="M12" s="138" t="str">
        <f>INDEX('1k - 2. závod'!$A:$BA,$I12+5,INDEX('1k - Základní list'!$B:$B,MATCH($H12,'1k - Základní list'!$A:$A,0),1)-1)</f>
        <v>MRS Uherské Hradiště PRESTON</v>
      </c>
    </row>
    <row r="13" spans="1:34" ht="31.5" customHeight="1" x14ac:dyDescent="0.2">
      <c r="A13" s="34">
        <v>9</v>
      </c>
      <c r="B13" s="32" t="s">
        <v>17</v>
      </c>
      <c r="C13" s="32">
        <v>9</v>
      </c>
      <c r="D13" s="80">
        <f>INDEX('1k - 1. závod'!$A:$BA,$C13+5,INDEX('1k - Základní list'!$B:$B,MATCH($B13,'1k - Základní list'!$A:$A,0),1))</f>
        <v>5160</v>
      </c>
      <c r="E13" s="35">
        <f>INDEX('1k - 1. závod'!$A:$BA,$C13+5,INDEX('1k - Základní list'!$B:$B,MATCH($B13,'1k - Základní list'!$A:$A,0),1)+3)</f>
        <v>10</v>
      </c>
      <c r="F13" s="62" t="str">
        <f>INDEX('1k - 1. závod'!$A:$BA,$C13+5,INDEX('1k - Základní list'!$B:$B,MATCH($B13,'1k - Základní list'!$A:$A,0),1)-2)</f>
        <v>Koukal Michal</v>
      </c>
      <c r="G13" s="138" t="str">
        <f>INDEX('1k - 1. závod'!$A:$BA,$C13+5,INDEX('1k - Základní list'!$B:$B,MATCH($B13,'1k - Základní list'!$A:$A,0),1)-1)</f>
        <v>MO MRS Třebíč - SENSAS</v>
      </c>
      <c r="H13" s="32" t="s">
        <v>17</v>
      </c>
      <c r="I13" s="32">
        <v>9</v>
      </c>
      <c r="J13" s="80">
        <f>INDEX('1k - 2. závod'!$A:$BA,$I13+5,INDEX('1k - Základní list'!$B:$B,MATCH($H13,'1k - Základní list'!$A:$A,0),1))</f>
        <v>680</v>
      </c>
      <c r="K13" s="35">
        <f>INDEX('1k - 2. závod'!$A:$BA,$I13+5,INDEX('1k - Základní list'!$B:$B,MATCH($H13,'1k - Základní list'!$A:$A,0),1)+3)</f>
        <v>11</v>
      </c>
      <c r="L13" s="62" t="str">
        <f>INDEX('1k - 2. závod'!$A:$BA,$I13+5,INDEX('1k - Základní list'!$B:$B,MATCH($H13,'1k - Základní list'!$A:$A,0),1)-2)</f>
        <v>Hron Radek</v>
      </c>
      <c r="M13" s="138" t="str">
        <f>INDEX('1k - 2. závod'!$A:$BA,$I13+5,INDEX('1k - Základní list'!$B:$B,MATCH($H13,'1k - Základní list'!$A:$A,0),1)-1)</f>
        <v>RS Crazy Boys MO Hustopeče Maver</v>
      </c>
    </row>
    <row r="14" spans="1:34" ht="31.5" customHeight="1" x14ac:dyDescent="0.2">
      <c r="A14" s="34">
        <v>10</v>
      </c>
      <c r="B14" s="32" t="s">
        <v>17</v>
      </c>
      <c r="C14" s="32">
        <v>10</v>
      </c>
      <c r="D14" s="80">
        <f>INDEX('1k - 1. závod'!$A:$BA,$C14+5,INDEX('1k - Základní list'!$B:$B,MATCH($B14,'1k - Základní list'!$A:$A,0),1))</f>
        <v>7140</v>
      </c>
      <c r="E14" s="35">
        <f>INDEX('1k - 1. závod'!$A:$BA,$C14+5,INDEX('1k - Základní list'!$B:$B,MATCH($B14,'1k - Základní list'!$A:$A,0),1)+3)</f>
        <v>7</v>
      </c>
      <c r="F14" s="62" t="str">
        <f>INDEX('1k - 1. závod'!$A:$BA,$C14+5,INDEX('1k - Základní list'!$B:$B,MATCH($B14,'1k - Základní list'!$A:$A,0),1)-2)</f>
        <v>Pokorný Ondřej</v>
      </c>
      <c r="G14" s="138" t="str">
        <f>INDEX('1k - 1. závod'!$A:$BA,$C14+5,INDEX('1k - Základní list'!$B:$B,MATCH($B14,'1k - Základní list'!$A:$A,0),1)-1)</f>
        <v>MO ČRS NOVÉ STRAŠECÍ - MAVER</v>
      </c>
      <c r="H14" s="32" t="s">
        <v>17</v>
      </c>
      <c r="I14" s="32">
        <v>10</v>
      </c>
      <c r="J14" s="80">
        <f>INDEX('1k - 2. závod'!$A:$BA,$I14+5,INDEX('1k - Základní list'!$B:$B,MATCH($H14,'1k - Základní list'!$A:$A,0),1))</f>
        <v>2050</v>
      </c>
      <c r="K14" s="35">
        <f>INDEX('1k - 2. závod'!$A:$BA,$I14+5,INDEX('1k - Základní list'!$B:$B,MATCH($H14,'1k - Základní list'!$A:$A,0),1)+3)</f>
        <v>7</v>
      </c>
      <c r="L14" s="62" t="str">
        <f>INDEX('1k - 2. závod'!$A:$BA,$I14+5,INDEX('1k - Základní list'!$B:$B,MATCH($H14,'1k - Základní list'!$A:$A,0),1)-2)</f>
        <v>Ing. Bartoš Jiří</v>
      </c>
      <c r="M14" s="138" t="str">
        <f>INDEX('1k - 2. závod'!$A:$BA,$I14+5,INDEX('1k - Základní list'!$B:$B,MATCH($H14,'1k - Základní list'!$A:$A,0),1)-1)</f>
        <v>RSK LIPANI MIVARDI Třebechovice pod Orebem</v>
      </c>
    </row>
    <row r="15" spans="1:34" ht="31.5" customHeight="1" x14ac:dyDescent="0.2">
      <c r="A15" s="34">
        <v>11</v>
      </c>
      <c r="B15" s="32" t="s">
        <v>17</v>
      </c>
      <c r="C15" s="32">
        <v>11</v>
      </c>
      <c r="D15" s="80">
        <f>INDEX('1k - 1. závod'!$A:$BA,$C15+5,INDEX('1k - Základní list'!$B:$B,MATCH($B15,'1k - Základní list'!$A:$A,0),1))</f>
        <v>5770</v>
      </c>
      <c r="E15" s="35">
        <f>INDEX('1k - 1. závod'!$A:$BA,$C15+5,INDEX('1k - Základní list'!$B:$B,MATCH($B15,'1k - Základní list'!$A:$A,0),1)+3)</f>
        <v>9</v>
      </c>
      <c r="F15" s="62" t="str">
        <f>INDEX('1k - 1. závod'!$A:$BA,$C15+5,INDEX('1k - Základní list'!$B:$B,MATCH($B15,'1k - Základní list'!$A:$A,0),1)-2)</f>
        <v>Ing. Kostka Jaroslav</v>
      </c>
      <c r="G15" s="138" t="str">
        <f>INDEX('1k - 1. závod'!$A:$BA,$C15+5,INDEX('1k - Základní list'!$B:$B,MATCH($B15,'1k - Základní list'!$A:$A,0),1)-1)</f>
        <v>MO ČRS Jindřichův Hradec „A“</v>
      </c>
      <c r="H15" s="32" t="s">
        <v>17</v>
      </c>
      <c r="I15" s="32">
        <v>11</v>
      </c>
      <c r="J15" s="80">
        <f>INDEX('1k - 2. závod'!$A:$BA,$I15+5,INDEX('1k - Základní list'!$B:$B,MATCH($H15,'1k - Základní list'!$A:$A,0),1))</f>
        <v>2480</v>
      </c>
      <c r="K15" s="35">
        <f>INDEX('1k - 2. závod'!$A:$BA,$I15+5,INDEX('1k - Základní list'!$B:$B,MATCH($H15,'1k - Základní list'!$A:$A,0),1)+3)</f>
        <v>6</v>
      </c>
      <c r="L15" s="62" t="str">
        <f>INDEX('1k - 2. závod'!$A:$BA,$I15+5,INDEX('1k - Základní list'!$B:$B,MATCH($H15,'1k - Základní list'!$A:$A,0),1)-2)</f>
        <v>Ing. Flanderka Michal</v>
      </c>
      <c r="M15" s="138" t="str">
        <f>INDEX('1k - 2. závod'!$A:$BA,$I15+5,INDEX('1k - Základní list'!$B:$B,MATCH($H15,'1k - Základní list'!$A:$A,0),1)-1)</f>
        <v>MO Kolín RIVE</v>
      </c>
    </row>
    <row r="16" spans="1:34" ht="31.5" customHeight="1" x14ac:dyDescent="0.2">
      <c r="A16" s="34">
        <v>12</v>
      </c>
      <c r="B16" s="32" t="s">
        <v>17</v>
      </c>
      <c r="C16" s="32">
        <v>12</v>
      </c>
      <c r="D16" s="80">
        <f>INDEX('1k - 1. závod'!$A:$BA,$C16+5,INDEX('1k - Základní list'!$B:$B,MATCH($B16,'1k - Základní list'!$A:$A,0),1))</f>
        <v>6870</v>
      </c>
      <c r="E16" s="35">
        <f>INDEX('1k - 1. závod'!$A:$BA,$C16+5,INDEX('1k - Základní list'!$B:$B,MATCH($B16,'1k - Základní list'!$A:$A,0),1)+3)</f>
        <v>8</v>
      </c>
      <c r="F16" s="62" t="str">
        <f>INDEX('1k - 1. závod'!$A:$BA,$C16+5,INDEX('1k - Základní list'!$B:$B,MATCH($B16,'1k - Základní list'!$A:$A,0),1)-2)</f>
        <v>Kubík Martin</v>
      </c>
      <c r="G16" s="138" t="str">
        <f>INDEX('1k - 1. závod'!$A:$BA,$C16+5,INDEX('1k - Základní list'!$B:$B,MATCH($B16,'1k - Základní list'!$A:$A,0),1)-1)</f>
        <v>RSK LIPANI MIVARDI Třebechovice pod Orebem</v>
      </c>
      <c r="H16" s="32" t="s">
        <v>17</v>
      </c>
      <c r="I16" s="32">
        <v>12</v>
      </c>
      <c r="J16" s="80">
        <f>INDEX('1k - 2. závod'!$A:$BA,$I16+5,INDEX('1k - Základní list'!$B:$B,MATCH($H16,'1k - Základní list'!$A:$A,0),1))</f>
        <v>1490</v>
      </c>
      <c r="K16" s="35">
        <f>INDEX('1k - 2. závod'!$A:$BA,$I16+5,INDEX('1k - Základní list'!$B:$B,MATCH($H16,'1k - Základní list'!$A:$A,0),1)+3)</f>
        <v>8</v>
      </c>
      <c r="L16" s="62" t="str">
        <f>INDEX('1k - 2. závod'!$A:$BA,$I16+5,INDEX('1k - Základní list'!$B:$B,MATCH($H16,'1k - Základní list'!$A:$A,0),1)-2)</f>
        <v>Konopásek Ladislav</v>
      </c>
      <c r="M16" s="138" t="str">
        <f>INDEX('1k - 2. závod'!$A:$BA,$I16+5,INDEX('1k - Základní list'!$B:$B,MATCH($H16,'1k - Základní list'!$A:$A,0),1)-1)</f>
        <v>ČRS Rybářský sportovní klub Pardubice COLMIC</v>
      </c>
    </row>
    <row r="17" spans="1:13" ht="31.5" customHeight="1" x14ac:dyDescent="0.2">
      <c r="A17" s="34">
        <v>13</v>
      </c>
      <c r="B17" s="32" t="s">
        <v>41</v>
      </c>
      <c r="C17" s="32">
        <v>1</v>
      </c>
      <c r="D17" s="80">
        <f>INDEX('1k - 1. závod'!$A:$BA,$C17+5,INDEX('1k - Základní list'!$B:$B,MATCH($B17,'1k - Základní list'!$A:$A,0),1))</f>
        <v>6770</v>
      </c>
      <c r="E17" s="35">
        <f>INDEX('1k - 1. závod'!$A:$BA,$C17+5,INDEX('1k - Základní list'!$B:$B,MATCH($B17,'1k - Základní list'!$A:$A,0),1)+3)</f>
        <v>12</v>
      </c>
      <c r="F17" s="62" t="str">
        <f>INDEX('1k - 1. závod'!$A:$BA,$C17+5,INDEX('1k - Základní list'!$B:$B,MATCH($B17,'1k - Základní list'!$A:$A,0),1)-2)</f>
        <v>Valda Martin</v>
      </c>
      <c r="G17" s="138" t="str">
        <f>INDEX('1k - 1. závod'!$A:$BA,$C17+5,INDEX('1k - Základní list'!$B:$B,MATCH($B17,'1k - Základní list'!$A:$A,0),1)-1)</f>
        <v>MO MRS Třebíč - SENSAS</v>
      </c>
      <c r="H17" s="32" t="s">
        <v>41</v>
      </c>
      <c r="I17" s="32">
        <v>1</v>
      </c>
      <c r="J17" s="80">
        <f>INDEX('1k - 2. závod'!$A:$BA,$I17+5,INDEX('1k - Základní list'!$B:$B,MATCH($H17,'1k - Základní list'!$A:$A,0),1))</f>
        <v>3420</v>
      </c>
      <c r="K17" s="35">
        <f>INDEX('1k - 2. závod'!$A:$BA,$I17+5,INDEX('1k - Základní list'!$B:$B,MATCH($H17,'1k - Základní list'!$A:$A,0),1)+3)</f>
        <v>6</v>
      </c>
      <c r="L17" s="62" t="str">
        <f>INDEX('1k - 2. závod'!$A:$BA,$I17+5,INDEX('1k - Základní list'!$B:$B,MATCH($H17,'1k - Základní list'!$A:$A,0),1)-2)</f>
        <v>Hanáček František</v>
      </c>
      <c r="M17" s="138" t="str">
        <f>INDEX('1k - 2. závod'!$A:$BA,$I17+5,INDEX('1k - Základní list'!$B:$B,MATCH($H17,'1k - Základní list'!$A:$A,0),1)-1)</f>
        <v>RS Crazy Boys MO Hustopeče Maver</v>
      </c>
    </row>
    <row r="18" spans="1:13" ht="31.5" customHeight="1" x14ac:dyDescent="0.2">
      <c r="A18" s="34">
        <v>14</v>
      </c>
      <c r="B18" s="32" t="s">
        <v>41</v>
      </c>
      <c r="C18" s="32">
        <v>2</v>
      </c>
      <c r="D18" s="80">
        <f>INDEX('1k - 1. závod'!$A:$BA,$C18+5,INDEX('1k - Základní list'!$B:$B,MATCH($B18,'1k - Základní list'!$A:$A,0),1))</f>
        <v>10960</v>
      </c>
      <c r="E18" s="35">
        <f>INDEX('1k - 1. závod'!$A:$BA,$C18+5,INDEX('1k - Základní list'!$B:$B,MATCH($B18,'1k - Základní list'!$A:$A,0),1)+3)</f>
        <v>7</v>
      </c>
      <c r="F18" s="62" t="str">
        <f>INDEX('1k - 1. závod'!$A:$BA,$C18+5,INDEX('1k - Základní list'!$B:$B,MATCH($B18,'1k - Základní list'!$A:$A,0),1)-2)</f>
        <v>Syrovátka Pavel</v>
      </c>
      <c r="G18" s="138" t="str">
        <f>INDEX('1k - 1. závod'!$A:$BA,$C18+5,INDEX('1k - Základní list'!$B:$B,MATCH($B18,'1k - Základní list'!$A:$A,0),1)-1)</f>
        <v>MO ČRS NOVÉ STRAŠECÍ - MAVER</v>
      </c>
      <c r="H18" s="32" t="s">
        <v>41</v>
      </c>
      <c r="I18" s="32">
        <v>2</v>
      </c>
      <c r="J18" s="80">
        <f>INDEX('1k - 2. závod'!$A:$BA,$I18+5,INDEX('1k - Základní list'!$B:$B,MATCH($H18,'1k - Základní list'!$A:$A,0),1))</f>
        <v>2180</v>
      </c>
      <c r="K18" s="35">
        <f>INDEX('1k - 2. závod'!$A:$BA,$I18+5,INDEX('1k - Základní list'!$B:$B,MATCH($H18,'1k - Základní list'!$A:$A,0),1)+3)</f>
        <v>10</v>
      </c>
      <c r="L18" s="62" t="str">
        <f>INDEX('1k - 2. závod'!$A:$BA,$I18+5,INDEX('1k - Základní list'!$B:$B,MATCH($H18,'1k - Základní list'!$A:$A,0),1)-2)</f>
        <v>Ing. Bartoš Jan</v>
      </c>
      <c r="M18" s="138" t="str">
        <f>INDEX('1k - 2. závod'!$A:$BA,$I18+5,INDEX('1k - Základní list'!$B:$B,MATCH($H18,'1k - Základní list'!$A:$A,0),1)-1)</f>
        <v>RSK LIPANI MIVARDI Třebechovice pod Orebem</v>
      </c>
    </row>
    <row r="19" spans="1:13" ht="31.5" customHeight="1" x14ac:dyDescent="0.2">
      <c r="A19" s="34">
        <v>15</v>
      </c>
      <c r="B19" s="32" t="s">
        <v>41</v>
      </c>
      <c r="C19" s="32">
        <v>3</v>
      </c>
      <c r="D19" s="80">
        <f>INDEX('1k - 1. závod'!$A:$BA,$C19+5,INDEX('1k - Základní list'!$B:$B,MATCH($B19,'1k - Základní list'!$A:$A,0),1))</f>
        <v>12480</v>
      </c>
      <c r="E19" s="35">
        <f>INDEX('1k - 1. závod'!$A:$BA,$C19+5,INDEX('1k - Základní list'!$B:$B,MATCH($B19,'1k - Základní list'!$A:$A,0),1)+3)</f>
        <v>5</v>
      </c>
      <c r="F19" s="62" t="str">
        <f>INDEX('1k - 1. závod'!$A:$BA,$C19+5,INDEX('1k - Základní list'!$B:$B,MATCH($B19,'1k - Základní list'!$A:$A,0),1)-2)</f>
        <v>Heřmánek Tomáš</v>
      </c>
      <c r="G19" s="138" t="str">
        <f>INDEX('1k - 1. závod'!$A:$BA,$C19+5,INDEX('1k - Základní list'!$B:$B,MATCH($B19,'1k - Základní list'!$A:$A,0),1)-1)</f>
        <v>MO ČRS Jindřichův Hradec „A“</v>
      </c>
      <c r="H19" s="32" t="s">
        <v>41</v>
      </c>
      <c r="I19" s="32">
        <v>3</v>
      </c>
      <c r="J19" s="80">
        <f>INDEX('1k - 2. závod'!$A:$BA,$I19+5,INDEX('1k - Základní list'!$B:$B,MATCH($H19,'1k - Základní list'!$A:$A,0),1))</f>
        <v>2460</v>
      </c>
      <c r="K19" s="35">
        <f>INDEX('1k - 2. závod'!$A:$BA,$I19+5,INDEX('1k - Základní list'!$B:$B,MATCH($H19,'1k - Základní list'!$A:$A,0),1)+3)</f>
        <v>9</v>
      </c>
      <c r="L19" s="62" t="str">
        <f>INDEX('1k - 2. závod'!$A:$BA,$I19+5,INDEX('1k - Základní list'!$B:$B,MATCH($H19,'1k - Základní list'!$A:$A,0),1)-2)</f>
        <v>Flanderka Aleš</v>
      </c>
      <c r="M19" s="138" t="str">
        <f>INDEX('1k - 2. závod'!$A:$BA,$I19+5,INDEX('1k - Základní list'!$B:$B,MATCH($H19,'1k - Základní list'!$A:$A,0),1)-1)</f>
        <v>MO Kolín RIVE</v>
      </c>
    </row>
    <row r="20" spans="1:13" ht="31.5" customHeight="1" x14ac:dyDescent="0.2">
      <c r="A20" s="34">
        <v>16</v>
      </c>
      <c r="B20" s="32" t="s">
        <v>41</v>
      </c>
      <c r="C20" s="32">
        <v>4</v>
      </c>
      <c r="D20" s="80">
        <f>INDEX('1k - 1. závod'!$A:$BA,$C20+5,INDEX('1k - Základní list'!$B:$B,MATCH($B20,'1k - Základní list'!$A:$A,0),1))</f>
        <v>7460</v>
      </c>
      <c r="E20" s="35">
        <f>INDEX('1k - 1. závod'!$A:$BA,$C20+5,INDEX('1k - Základní list'!$B:$B,MATCH($B20,'1k - Základní list'!$A:$A,0),1)+3)</f>
        <v>11</v>
      </c>
      <c r="F20" s="62" t="str">
        <f>INDEX('1k - 1. závod'!$A:$BA,$C20+5,INDEX('1k - Základní list'!$B:$B,MATCH($B20,'1k - Základní list'!$A:$A,0),1)-2)</f>
        <v>Ing. Bartoš Jan</v>
      </c>
      <c r="G20" s="138" t="str">
        <f>INDEX('1k - 1. závod'!$A:$BA,$C20+5,INDEX('1k - Základní list'!$B:$B,MATCH($B20,'1k - Základní list'!$A:$A,0),1)-1)</f>
        <v>RSK LIPANI MIVARDI Třebechovice pod Orebem</v>
      </c>
      <c r="H20" s="32" t="s">
        <v>41</v>
      </c>
      <c r="I20" s="32">
        <v>4</v>
      </c>
      <c r="J20" s="80">
        <f>INDEX('1k - 2. závod'!$A:$BA,$I20+5,INDEX('1k - Základní list'!$B:$B,MATCH($H20,'1k - Základní list'!$A:$A,0),1))</f>
        <v>4420</v>
      </c>
      <c r="K20" s="35">
        <f>INDEX('1k - 2. závod'!$A:$BA,$I20+5,INDEX('1k - Základní list'!$B:$B,MATCH($H20,'1k - Základní list'!$A:$A,0),1)+3)</f>
        <v>3</v>
      </c>
      <c r="L20" s="62" t="str">
        <f>INDEX('1k - 2. závod'!$A:$BA,$I20+5,INDEX('1k - Základní list'!$B:$B,MATCH($H20,'1k - Základní list'!$A:$A,0),1)-2)</f>
        <v>Konopásek Josef ml.</v>
      </c>
      <c r="M20" s="138" t="str">
        <f>INDEX('1k - 2. závod'!$A:$BA,$I20+5,INDEX('1k - Základní list'!$B:$B,MATCH($H20,'1k - Základní list'!$A:$A,0),1)-1)</f>
        <v>ČRS Rybářský sportovní klub Pardubice COLMIC</v>
      </c>
    </row>
    <row r="21" spans="1:13" ht="31.5" customHeight="1" x14ac:dyDescent="0.2">
      <c r="A21" s="34">
        <v>17</v>
      </c>
      <c r="B21" s="32" t="s">
        <v>41</v>
      </c>
      <c r="C21" s="32">
        <v>5</v>
      </c>
      <c r="D21" s="80">
        <f>INDEX('1k - 1. závod'!$A:$BA,$C21+5,INDEX('1k - Základní list'!$B:$B,MATCH($B21,'1k - Základní list'!$A:$A,0),1))</f>
        <v>12290</v>
      </c>
      <c r="E21" s="35">
        <f>INDEX('1k - 1. závod'!$A:$BA,$C21+5,INDEX('1k - Základní list'!$B:$B,MATCH($B21,'1k - Základní list'!$A:$A,0),1)+3)</f>
        <v>6</v>
      </c>
      <c r="F21" s="62" t="str">
        <f>INDEX('1k - 1. závod'!$A:$BA,$C21+5,INDEX('1k - Základní list'!$B:$B,MATCH($B21,'1k - Základní list'!$A:$A,0),1)-2)</f>
        <v>Valchař Jakub</v>
      </c>
      <c r="G21" s="138" t="str">
        <f>INDEX('1k - 1. závod'!$A:$BA,$C21+5,INDEX('1k - Základní list'!$B:$B,MATCH($B21,'1k - Základní list'!$A:$A,0),1)-1)</f>
        <v>MRS Cortina Sensas</v>
      </c>
      <c r="H21" s="32" t="s">
        <v>41</v>
      </c>
      <c r="I21" s="32">
        <v>5</v>
      </c>
      <c r="J21" s="80">
        <f>INDEX('1k - 2. závod'!$A:$BA,$I21+5,INDEX('1k - Základní list'!$B:$B,MATCH($H21,'1k - Základní list'!$A:$A,0),1))</f>
        <v>3740</v>
      </c>
      <c r="K21" s="35">
        <f>INDEX('1k - 2. závod'!$A:$BA,$I21+5,INDEX('1k - Základní list'!$B:$B,MATCH($H21,'1k - Základní list'!$A:$A,0),1)+3)</f>
        <v>5</v>
      </c>
      <c r="L21" s="62" t="str">
        <f>INDEX('1k - 2. závod'!$A:$BA,$I21+5,INDEX('1k - Základní list'!$B:$B,MATCH($H21,'1k - Základní list'!$A:$A,0),1)-2)</f>
        <v>Heřmánek Tomáš</v>
      </c>
      <c r="M21" s="138" t="str">
        <f>INDEX('1k - 2. závod'!$A:$BA,$I21+5,INDEX('1k - Základní list'!$B:$B,MATCH($H21,'1k - Základní list'!$A:$A,0),1)-1)</f>
        <v>MO ČRS Jindřichův Hradec „A“</v>
      </c>
    </row>
    <row r="22" spans="1:13" ht="31.5" customHeight="1" x14ac:dyDescent="0.2">
      <c r="A22" s="34">
        <v>18</v>
      </c>
      <c r="B22" s="32" t="s">
        <v>41</v>
      </c>
      <c r="C22" s="32">
        <v>6</v>
      </c>
      <c r="D22" s="80">
        <f>INDEX('1k - 1. závod'!$A:$BA,$C22+5,INDEX('1k - Základní list'!$B:$B,MATCH($B22,'1k - Základní list'!$A:$A,0),1))</f>
        <v>15840</v>
      </c>
      <c r="E22" s="35">
        <f>INDEX('1k - 1. závod'!$A:$BA,$C22+5,INDEX('1k - Základní list'!$B:$B,MATCH($B22,'1k - Základní list'!$A:$A,0),1)+3)</f>
        <v>2</v>
      </c>
      <c r="F22" s="62" t="str">
        <f>INDEX('1k - 1. závod'!$A:$BA,$C22+5,INDEX('1k - Základní list'!$B:$B,MATCH($B22,'1k - Základní list'!$A:$A,0),1)-2)</f>
        <v>Vyslyšel Vladimír ml.</v>
      </c>
      <c r="G22" s="138" t="str">
        <f>INDEX('1k - 1. závod'!$A:$BA,$C22+5,INDEX('1k - Základní list'!$B:$B,MATCH($B22,'1k - Základní list'!$A:$A,0),1)-1)</f>
        <v>MO Kolín RIVE</v>
      </c>
      <c r="H22" s="32" t="s">
        <v>41</v>
      </c>
      <c r="I22" s="32">
        <v>6</v>
      </c>
      <c r="J22" s="80">
        <f>INDEX('1k - 2. závod'!$A:$BA,$I22+5,INDEX('1k - Základní list'!$B:$B,MATCH($H22,'1k - Základní list'!$A:$A,0),1))</f>
        <v>10110</v>
      </c>
      <c r="K22" s="35">
        <f>INDEX('1k - 2. závod'!$A:$BA,$I22+5,INDEX('1k - Základní list'!$B:$B,MATCH($H22,'1k - Základní list'!$A:$A,0),1)+3)</f>
        <v>2</v>
      </c>
      <c r="L22" s="62" t="str">
        <f>INDEX('1k - 2. závod'!$A:$BA,$I22+5,INDEX('1k - Základní list'!$B:$B,MATCH($H22,'1k - Základní list'!$A:$A,0),1)-2)</f>
        <v>Bednařík Dušan</v>
      </c>
      <c r="M22" s="138" t="str">
        <f>INDEX('1k - 2. závod'!$A:$BA,$I22+5,INDEX('1k - Základní list'!$B:$B,MATCH($H22,'1k - Základní list'!$A:$A,0),1)-1)</f>
        <v>ČRS MIVARDI CZ Mohelnice</v>
      </c>
    </row>
    <row r="23" spans="1:13" ht="31.5" customHeight="1" x14ac:dyDescent="0.2">
      <c r="A23" s="34">
        <v>19</v>
      </c>
      <c r="B23" s="32" t="s">
        <v>41</v>
      </c>
      <c r="C23" s="32">
        <v>7</v>
      </c>
      <c r="D23" s="80">
        <f>INDEX('1k - 1. závod'!$A:$BA,$C23+5,INDEX('1k - Základní list'!$B:$B,MATCH($B23,'1k - Základní list'!$A:$A,0),1))</f>
        <v>7930</v>
      </c>
      <c r="E23" s="35">
        <f>INDEX('1k - 1. závod'!$A:$BA,$C23+5,INDEX('1k - Základní list'!$B:$B,MATCH($B23,'1k - Základní list'!$A:$A,0),1)+3)</f>
        <v>10</v>
      </c>
      <c r="F23" s="62" t="str">
        <f>INDEX('1k - 1. závod'!$A:$BA,$C23+5,INDEX('1k - Základní list'!$B:$B,MATCH($B23,'1k - Základní list'!$A:$A,0),1)-2)</f>
        <v>Bednařík Dušan</v>
      </c>
      <c r="G23" s="138" t="str">
        <f>INDEX('1k - 1. závod'!$A:$BA,$C23+5,INDEX('1k - Základní list'!$B:$B,MATCH($B23,'1k - Základní list'!$A:$A,0),1)-1)</f>
        <v>ČRS MIVARDI CZ Mohelnice</v>
      </c>
      <c r="H23" s="32" t="s">
        <v>41</v>
      </c>
      <c r="I23" s="32">
        <v>7</v>
      </c>
      <c r="J23" s="80">
        <f>INDEX('1k - 2. závod'!$A:$BA,$I23+5,INDEX('1k - Základní list'!$B:$B,MATCH($H23,'1k - Základní list'!$A:$A,0),1))</f>
        <v>4160</v>
      </c>
      <c r="K23" s="35">
        <f>INDEX('1k - 2. závod'!$A:$BA,$I23+5,INDEX('1k - Základní list'!$B:$B,MATCH($H23,'1k - Základní list'!$A:$A,0),1)+3)</f>
        <v>4</v>
      </c>
      <c r="L23" s="62" t="str">
        <f>INDEX('1k - 2. závod'!$A:$BA,$I23+5,INDEX('1k - Základní list'!$B:$B,MATCH($H23,'1k - Základní list'!$A:$A,0),1)-2)</f>
        <v>Darebník Roman</v>
      </c>
      <c r="M23" s="138" t="str">
        <f>INDEX('1k - 2. závod'!$A:$BA,$I23+5,INDEX('1k - Základní list'!$B:$B,MATCH($H23,'1k - Základní list'!$A:$A,0),1)-1)</f>
        <v>MRS Cortina Sensas</v>
      </c>
    </row>
    <row r="24" spans="1:13" ht="31.5" customHeight="1" x14ac:dyDescent="0.2">
      <c r="A24" s="34">
        <v>20</v>
      </c>
      <c r="B24" s="32" t="s">
        <v>41</v>
      </c>
      <c r="C24" s="32">
        <v>8</v>
      </c>
      <c r="D24" s="80">
        <f>INDEX('1k - 1. závod'!$A:$BA,$C24+5,INDEX('1k - Základní list'!$B:$B,MATCH($B24,'1k - Základní list'!$A:$A,0),1))</f>
        <v>8490</v>
      </c>
      <c r="E24" s="35">
        <f>INDEX('1k - 1. závod'!$A:$BA,$C24+5,INDEX('1k - Základní list'!$B:$B,MATCH($B24,'1k - Základní list'!$A:$A,0),1)+3)</f>
        <v>9</v>
      </c>
      <c r="F24" s="62" t="str">
        <f>INDEX('1k - 1. závod'!$A:$BA,$C24+5,INDEX('1k - Základní list'!$B:$B,MATCH($B24,'1k - Základní list'!$A:$A,0),1)-2)</f>
        <v>Doležal Lambert</v>
      </c>
      <c r="G24" s="138" t="str">
        <f>INDEX('1k - 1. závod'!$A:$BA,$C24+5,INDEX('1k - Základní list'!$B:$B,MATCH($B24,'1k - Základní list'!$A:$A,0),1)-1)</f>
        <v>MO ČRS Jindřichův Hradec AWAS DRENNAN</v>
      </c>
      <c r="H24" s="32" t="s">
        <v>41</v>
      </c>
      <c r="I24" s="32">
        <v>8</v>
      </c>
      <c r="J24" s="80">
        <f>INDEX('1k - 2. závod'!$A:$BA,$I24+5,INDEX('1k - Základní list'!$B:$B,MATCH($H24,'1k - Základní list'!$A:$A,0),1))</f>
        <v>1760</v>
      </c>
      <c r="K24" s="35">
        <f>INDEX('1k - 2. závod'!$A:$BA,$I24+5,INDEX('1k - Základní list'!$B:$B,MATCH($H24,'1k - Základní list'!$A:$A,0),1)+3)</f>
        <v>11</v>
      </c>
      <c r="L24" s="62" t="str">
        <f>INDEX('1k - 2. závod'!$A:$BA,$I24+5,INDEX('1k - Základní list'!$B:$B,MATCH($H24,'1k - Základní list'!$A:$A,0),1)-2)</f>
        <v>Koukal Michal</v>
      </c>
      <c r="M24" s="138" t="str">
        <f>INDEX('1k - 2. závod'!$A:$BA,$I24+5,INDEX('1k - Základní list'!$B:$B,MATCH($H24,'1k - Základní list'!$A:$A,0),1)-1)</f>
        <v>MO MRS Třebíč - SENSAS</v>
      </c>
    </row>
    <row r="25" spans="1:13" ht="31.5" customHeight="1" x14ac:dyDescent="0.2">
      <c r="A25" s="34">
        <v>21</v>
      </c>
      <c r="B25" s="32" t="s">
        <v>41</v>
      </c>
      <c r="C25" s="32">
        <v>9</v>
      </c>
      <c r="D25" s="80">
        <f>INDEX('1k - 1. závod'!$A:$BA,$C25+5,INDEX('1k - Základní list'!$B:$B,MATCH($B25,'1k - Základní list'!$A:$A,0),1))</f>
        <v>19070</v>
      </c>
      <c r="E25" s="35">
        <f>INDEX('1k - 1. závod'!$A:$BA,$C25+5,INDEX('1k - Základní list'!$B:$B,MATCH($B25,'1k - Základní list'!$A:$A,0),1)+3)</f>
        <v>1</v>
      </c>
      <c r="F25" s="62" t="str">
        <f>INDEX('1k - 1. závod'!$A:$BA,$C25+5,INDEX('1k - Základní list'!$B:$B,MATCH($B25,'1k - Základní list'!$A:$A,0),1)-2)</f>
        <v>Klásek Petr</v>
      </c>
      <c r="G25" s="138" t="str">
        <f>INDEX('1k - 1. závod'!$A:$BA,$C25+5,INDEX('1k - Základní list'!$B:$B,MATCH($B25,'1k - Základní list'!$A:$A,0),1)-1)</f>
        <v>RS Crazy Boys MO Hustopeče Maver</v>
      </c>
      <c r="H25" s="32" t="s">
        <v>41</v>
      </c>
      <c r="I25" s="32">
        <v>9</v>
      </c>
      <c r="J25" s="80">
        <f>INDEX('1k - 2. závod'!$A:$BA,$I25+5,INDEX('1k - Základní list'!$B:$B,MATCH($H25,'1k - Základní list'!$A:$A,0),1))</f>
        <v>16590</v>
      </c>
      <c r="K25" s="35">
        <f>INDEX('1k - 2. závod'!$A:$BA,$I25+5,INDEX('1k - Základní list'!$B:$B,MATCH($H25,'1k - Základní list'!$A:$A,0),1)+3)</f>
        <v>1</v>
      </c>
      <c r="L25" s="62" t="str">
        <f>INDEX('1k - 2. závod'!$A:$BA,$I25+5,INDEX('1k - Základní list'!$B:$B,MATCH($H25,'1k - Základní list'!$A:$A,0),1)-2)</f>
        <v>Pokorný Roman ml.</v>
      </c>
      <c r="M25" s="138" t="str">
        <f>INDEX('1k - 2. závod'!$A:$BA,$I25+5,INDEX('1k - Základní list'!$B:$B,MATCH($H25,'1k - Základní list'!$A:$A,0),1)-1)</f>
        <v>MO ČRS NOVÉ STRAŠECÍ - MAVER</v>
      </c>
    </row>
    <row r="26" spans="1:13" ht="31.5" customHeight="1" x14ac:dyDescent="0.2">
      <c r="A26" s="34">
        <v>22</v>
      </c>
      <c r="B26" s="32" t="s">
        <v>41</v>
      </c>
      <c r="C26" s="32">
        <v>10</v>
      </c>
      <c r="D26" s="80">
        <f>INDEX('1k - 1. závod'!$A:$BA,$C26+5,INDEX('1k - Základní list'!$B:$B,MATCH($B26,'1k - Základní list'!$A:$A,0),1))</f>
        <v>13930</v>
      </c>
      <c r="E26" s="35">
        <f>INDEX('1k - 1. závod'!$A:$BA,$C26+5,INDEX('1k - Základní list'!$B:$B,MATCH($B26,'1k - Základní list'!$A:$A,0),1)+3)</f>
        <v>3</v>
      </c>
      <c r="F26" s="62" t="str">
        <f>INDEX('1k - 1. závod'!$A:$BA,$C26+5,INDEX('1k - Základní list'!$B:$B,MATCH($B26,'1k - Základní list'!$A:$A,0),1)-2)</f>
        <v>Matej Jiří</v>
      </c>
      <c r="G26" s="138" t="str">
        <f>INDEX('1k - 1. závod'!$A:$BA,$C26+5,INDEX('1k - Základní list'!$B:$B,MATCH($B26,'1k - Základní list'!$A:$A,0),1)-1)</f>
        <v>MRS Uherské Hradiště PRESTON</v>
      </c>
      <c r="H26" s="32" t="s">
        <v>41</v>
      </c>
      <c r="I26" s="32">
        <v>10</v>
      </c>
      <c r="J26" s="80">
        <f>INDEX('1k - 2. závod'!$A:$BA,$I26+5,INDEX('1k - Základní list'!$B:$B,MATCH($H26,'1k - Základní list'!$A:$A,0),1))</f>
        <v>600</v>
      </c>
      <c r="K26" s="35">
        <f>INDEX('1k - 2. závod'!$A:$BA,$I26+5,INDEX('1k - Základní list'!$B:$B,MATCH($H26,'1k - Základní list'!$A:$A,0),1)+3)</f>
        <v>12</v>
      </c>
      <c r="L26" s="62" t="str">
        <f>INDEX('1k - 2. závod'!$A:$BA,$I26+5,INDEX('1k - Základní list'!$B:$B,MATCH($H26,'1k - Základní list'!$A:$A,0),1)-2)</f>
        <v>Zahrádková Klára</v>
      </c>
      <c r="M26" s="138" t="str">
        <f>INDEX('1k - 2. závod'!$A:$BA,$I26+5,INDEX('1k - Základní list'!$B:$B,MATCH($H26,'1k - Základní list'!$A:$A,0),1)-1)</f>
        <v>MO ČRS Mělník - Colmic</v>
      </c>
    </row>
    <row r="27" spans="1:13" ht="31.5" customHeight="1" x14ac:dyDescent="0.2">
      <c r="A27" s="34">
        <v>23</v>
      </c>
      <c r="B27" s="32" t="s">
        <v>41</v>
      </c>
      <c r="C27" s="32">
        <v>11</v>
      </c>
      <c r="D27" s="80">
        <f>INDEX('1k - 1. závod'!$A:$BA,$C27+5,INDEX('1k - Základní list'!$B:$B,MATCH($B27,'1k - Základní list'!$A:$A,0),1))</f>
        <v>12800</v>
      </c>
      <c r="E27" s="35">
        <f>INDEX('1k - 1. závod'!$A:$BA,$C27+5,INDEX('1k - Základní list'!$B:$B,MATCH($B27,'1k - Základní list'!$A:$A,0),1)+3)</f>
        <v>4</v>
      </c>
      <c r="F27" s="62" t="str">
        <f>INDEX('1k - 1. závod'!$A:$BA,$C27+5,INDEX('1k - Základní list'!$B:$B,MATCH($B27,'1k - Základní list'!$A:$A,0),1)-2)</f>
        <v>Vavřín Václav</v>
      </c>
      <c r="G27" s="138" t="str">
        <f>INDEX('1k - 1. závod'!$A:$BA,$C27+5,INDEX('1k - Základní list'!$B:$B,MATCH($B27,'1k - Základní list'!$A:$A,0),1)-1)</f>
        <v>ČRS Rybářský sportovní klub Pardubice COLMIC</v>
      </c>
      <c r="H27" s="32" t="s">
        <v>41</v>
      </c>
      <c r="I27" s="32">
        <v>11</v>
      </c>
      <c r="J27" s="80">
        <f>INDEX('1k - 2. závod'!$A:$BA,$I27+5,INDEX('1k - Základní list'!$B:$B,MATCH($H27,'1k - Základní list'!$A:$A,0),1))</f>
        <v>3400</v>
      </c>
      <c r="K27" s="35">
        <f>INDEX('1k - 2. závod'!$A:$BA,$I27+5,INDEX('1k - Základní list'!$B:$B,MATCH($H27,'1k - Základní list'!$A:$A,0),1)+3)</f>
        <v>7</v>
      </c>
      <c r="L27" s="62" t="str">
        <f>INDEX('1k - 2. závod'!$A:$BA,$I27+5,INDEX('1k - Základní list'!$B:$B,MATCH($H27,'1k - Základní list'!$A:$A,0),1)-2)</f>
        <v>Maštera Vojtěch</v>
      </c>
      <c r="M27" s="138" t="str">
        <f>INDEX('1k - 2. závod'!$A:$BA,$I27+5,INDEX('1k - Základní list'!$B:$B,MATCH($H27,'1k - Základní list'!$A:$A,0),1)-1)</f>
        <v>MO ČRS Jindřichův Hradec AWAS DRENNAN</v>
      </c>
    </row>
    <row r="28" spans="1:13" ht="31.5" customHeight="1" x14ac:dyDescent="0.2">
      <c r="A28" s="34">
        <v>24</v>
      </c>
      <c r="B28" s="32" t="s">
        <v>41</v>
      </c>
      <c r="C28" s="32">
        <v>12</v>
      </c>
      <c r="D28" s="80">
        <f>INDEX('1k - 1. závod'!$A:$BA,$C28+5,INDEX('1k - Základní list'!$B:$B,MATCH($B28,'1k - Základní list'!$A:$A,0),1))</f>
        <v>9760</v>
      </c>
      <c r="E28" s="35">
        <f>INDEX('1k - 1. závod'!$A:$BA,$C28+5,INDEX('1k - Základní list'!$B:$B,MATCH($B28,'1k - Základní list'!$A:$A,0),1)+3)</f>
        <v>8</v>
      </c>
      <c r="F28" s="62" t="str">
        <f>INDEX('1k - 1. závod'!$A:$BA,$C28+5,INDEX('1k - Základní list'!$B:$B,MATCH($B28,'1k - Základní list'!$A:$A,0),1)-2)</f>
        <v>Šimůnek Karel</v>
      </c>
      <c r="G28" s="138" t="str">
        <f>INDEX('1k - 1. závod'!$A:$BA,$C28+5,INDEX('1k - Základní list'!$B:$B,MATCH($B28,'1k - Základní list'!$A:$A,0),1)-1)</f>
        <v>MO ČRS Mělník - Colmic</v>
      </c>
      <c r="H28" s="32" t="s">
        <v>41</v>
      </c>
      <c r="I28" s="32">
        <v>12</v>
      </c>
      <c r="J28" s="80">
        <f>INDEX('1k - 2. závod'!$A:$BA,$I28+5,INDEX('1k - Základní list'!$B:$B,MATCH($H28,'1k - Základní list'!$A:$A,0),1))</f>
        <v>2670</v>
      </c>
      <c r="K28" s="35">
        <f>INDEX('1k - 2. závod'!$A:$BA,$I28+5,INDEX('1k - Základní list'!$B:$B,MATCH($H28,'1k - Základní list'!$A:$A,0),1)+3)</f>
        <v>8</v>
      </c>
      <c r="L28" s="62" t="str">
        <f>INDEX('1k - 2. závod'!$A:$BA,$I28+5,INDEX('1k - Základní list'!$B:$B,MATCH($H28,'1k - Základní list'!$A:$A,0),1)-2)</f>
        <v>Matej Jiří</v>
      </c>
      <c r="M28" s="138" t="str">
        <f>INDEX('1k - 2. závod'!$A:$BA,$I28+5,INDEX('1k - Základní list'!$B:$B,MATCH($H28,'1k - Základní list'!$A:$A,0),1)-1)</f>
        <v>MRS Uherské Hradiště PRESTON</v>
      </c>
    </row>
    <row r="29" spans="1:13" ht="31.5" customHeight="1" x14ac:dyDescent="0.2">
      <c r="A29" s="34">
        <v>25</v>
      </c>
      <c r="B29" s="32" t="s">
        <v>42</v>
      </c>
      <c r="C29" s="32">
        <v>1</v>
      </c>
      <c r="D29" s="80">
        <f>INDEX('1k - 1. závod'!$A:$BA,$C29+5,INDEX('1k - Základní list'!$B:$B,MATCH($B29,'1k - Základní list'!$A:$A,0),1))</f>
        <v>8810</v>
      </c>
      <c r="E29" s="35">
        <f>INDEX('1k - 1. závod'!$A:$BA,$C29+5,INDEX('1k - Základní list'!$B:$B,MATCH($B29,'1k - Základní list'!$A:$A,0),1)+3)</f>
        <v>7</v>
      </c>
      <c r="F29" s="62" t="str">
        <f>INDEX('1k - 1. závod'!$A:$BA,$C29+5,INDEX('1k - Základní list'!$B:$B,MATCH($B29,'1k - Základní list'!$A:$A,0),1)-2)</f>
        <v>Ing. Žigo Ladislav</v>
      </c>
      <c r="G29" s="138" t="str">
        <f>INDEX('1k - 1. závod'!$A:$BA,$C29+5,INDEX('1k - Základní list'!$B:$B,MATCH($B29,'1k - Základní list'!$A:$A,0),1)-1)</f>
        <v>MO MRS Třebíč - SENSAS</v>
      </c>
      <c r="H29" s="32" t="s">
        <v>42</v>
      </c>
      <c r="I29" s="32">
        <v>1</v>
      </c>
      <c r="J29" s="80">
        <f>INDEX('1k - 2. závod'!$A:$BA,$I29+5,INDEX('1k - Základní list'!$B:$B,MATCH($H29,'1k - Základní list'!$A:$A,0),1))</f>
        <v>3520</v>
      </c>
      <c r="K29" s="35">
        <f>INDEX('1k - 2. závod'!$A:$BA,$I29+5,INDEX('1k - Základní list'!$B:$B,MATCH($H29,'1k - Základní list'!$A:$A,0),1)+3)</f>
        <v>3</v>
      </c>
      <c r="L29" s="62" t="str">
        <f>INDEX('1k - 2. závod'!$A:$BA,$I29+5,INDEX('1k - Základní list'!$B:$B,MATCH($H29,'1k - Základní list'!$A:$A,0),1)-2)</f>
        <v>Foret Roman</v>
      </c>
      <c r="M29" s="138" t="str">
        <f>INDEX('1k - 2. závod'!$A:$BA,$I29+5,INDEX('1k - Základní list'!$B:$B,MATCH($H29,'1k - Základní list'!$A:$A,0),1)-1)</f>
        <v>RS Crazy Boys MO Hustopeče Maver</v>
      </c>
    </row>
    <row r="30" spans="1:13" ht="31.5" customHeight="1" x14ac:dyDescent="0.2">
      <c r="A30" s="34">
        <v>26</v>
      </c>
      <c r="B30" s="32" t="s">
        <v>42</v>
      </c>
      <c r="C30" s="32">
        <v>2</v>
      </c>
      <c r="D30" s="80">
        <f>INDEX('1k - 1. závod'!$A:$BA,$C30+5,INDEX('1k - Základní list'!$B:$B,MATCH($B30,'1k - Základní list'!$A:$A,0),1))</f>
        <v>6400</v>
      </c>
      <c r="E30" s="35">
        <f>INDEX('1k - 1. závod'!$A:$BA,$C30+5,INDEX('1k - Základní list'!$B:$B,MATCH($B30,'1k - Základní list'!$A:$A,0),1)+3)</f>
        <v>11</v>
      </c>
      <c r="F30" s="62" t="str">
        <f>INDEX('1k - 1. závod'!$A:$BA,$C30+5,INDEX('1k - Základní list'!$B:$B,MATCH($B30,'1k - Základní list'!$A:$A,0),1)-2)</f>
        <v>Bačinová Barbora</v>
      </c>
      <c r="G30" s="138" t="str">
        <f>INDEX('1k - 1. závod'!$A:$BA,$C30+5,INDEX('1k - Základní list'!$B:$B,MATCH($B30,'1k - Základní list'!$A:$A,0),1)-1)</f>
        <v>MO ČRS NOVÉ STRAŠECÍ - MAVER</v>
      </c>
      <c r="H30" s="32" t="s">
        <v>42</v>
      </c>
      <c r="I30" s="32">
        <v>2</v>
      </c>
      <c r="J30" s="80">
        <f>INDEX('1k - 2. závod'!$A:$BA,$I30+5,INDEX('1k - Základní list'!$B:$B,MATCH($H30,'1k - Základní list'!$A:$A,0),1))</f>
        <v>9780</v>
      </c>
      <c r="K30" s="35">
        <f>INDEX('1k - 2. závod'!$A:$BA,$I30+5,INDEX('1k - Základní list'!$B:$B,MATCH($H30,'1k - Základní list'!$A:$A,0),1)+3)</f>
        <v>1</v>
      </c>
      <c r="L30" s="62" t="str">
        <f>INDEX('1k - 2. závod'!$A:$BA,$I30+5,INDEX('1k - Základní list'!$B:$B,MATCH($H30,'1k - Základní list'!$A:$A,0),1)-2)</f>
        <v>Kubík Martin</v>
      </c>
      <c r="M30" s="138" t="str">
        <f>INDEX('1k - 2. závod'!$A:$BA,$I30+5,INDEX('1k - Základní list'!$B:$B,MATCH($H30,'1k - Základní list'!$A:$A,0),1)-1)</f>
        <v>RSK LIPANI MIVARDI Třebechovice pod Orebem</v>
      </c>
    </row>
    <row r="31" spans="1:13" ht="31.5" customHeight="1" x14ac:dyDescent="0.2">
      <c r="A31" s="34">
        <v>27</v>
      </c>
      <c r="B31" s="32" t="s">
        <v>42</v>
      </c>
      <c r="C31" s="32">
        <v>3</v>
      </c>
      <c r="D31" s="80">
        <f>INDEX('1k - 1. závod'!$A:$BA,$C31+5,INDEX('1k - Základní list'!$B:$B,MATCH($B31,'1k - Základní list'!$A:$A,0),1))</f>
        <v>10610</v>
      </c>
      <c r="E31" s="35">
        <f>INDEX('1k - 1. závod'!$A:$BA,$C31+5,INDEX('1k - Základní list'!$B:$B,MATCH($B31,'1k - Základní list'!$A:$A,0),1)+3)</f>
        <v>4</v>
      </c>
      <c r="F31" s="62" t="str">
        <f>INDEX('1k - 1. závod'!$A:$BA,$C31+5,INDEX('1k - Základní list'!$B:$B,MATCH($B31,'1k - Základní list'!$A:$A,0),1)-2)</f>
        <v>Kostka Jan</v>
      </c>
      <c r="G31" s="138" t="str">
        <f>INDEX('1k - 1. závod'!$A:$BA,$C31+5,INDEX('1k - Základní list'!$B:$B,MATCH($B31,'1k - Základní list'!$A:$A,0),1)-1)</f>
        <v>MO ČRS Jindřichův Hradec „A“</v>
      </c>
      <c r="H31" s="32" t="s">
        <v>42</v>
      </c>
      <c r="I31" s="32">
        <v>3</v>
      </c>
      <c r="J31" s="80">
        <f>INDEX('1k - 2. závod'!$A:$BA,$I31+5,INDEX('1k - Základní list'!$B:$B,MATCH($H31,'1k - Základní list'!$A:$A,0),1))</f>
        <v>1870</v>
      </c>
      <c r="K31" s="35">
        <f>INDEX('1k - 2. závod'!$A:$BA,$I31+5,INDEX('1k - Základní list'!$B:$B,MATCH($H31,'1k - Základní list'!$A:$A,0),1)+3)</f>
        <v>9</v>
      </c>
      <c r="L31" s="62" t="str">
        <f>INDEX('1k - 2. závod'!$A:$BA,$I31+5,INDEX('1k - Základní list'!$B:$B,MATCH($H31,'1k - Základní list'!$A:$A,0),1)-2)</f>
        <v>Hlavatý David</v>
      </c>
      <c r="M31" s="138" t="str">
        <f>INDEX('1k - 2. závod'!$A:$BA,$I31+5,INDEX('1k - Základní list'!$B:$B,MATCH($H31,'1k - Základní list'!$A:$A,0),1)-1)</f>
        <v>MO Kolín RIVE</v>
      </c>
    </row>
    <row r="32" spans="1:13" ht="31.5" customHeight="1" x14ac:dyDescent="0.2">
      <c r="A32" s="34">
        <v>28</v>
      </c>
      <c r="B32" s="32" t="s">
        <v>42</v>
      </c>
      <c r="C32" s="32">
        <v>4</v>
      </c>
      <c r="D32" s="80">
        <f>INDEX('1k - 1. závod'!$A:$BA,$C32+5,INDEX('1k - Základní list'!$B:$B,MATCH($B32,'1k - Základní list'!$A:$A,0),1))</f>
        <v>11150</v>
      </c>
      <c r="E32" s="35">
        <f>INDEX('1k - 1. závod'!$A:$BA,$C32+5,INDEX('1k - Základní list'!$B:$B,MATCH($B32,'1k - Základní list'!$A:$A,0),1)+3)</f>
        <v>2</v>
      </c>
      <c r="F32" s="62" t="str">
        <f>INDEX('1k - 1. závod'!$A:$BA,$C32+5,INDEX('1k - Základní list'!$B:$B,MATCH($B32,'1k - Základní list'!$A:$A,0),1)-2)</f>
        <v>Ing. Bartoš Jiří</v>
      </c>
      <c r="G32" s="138" t="str">
        <f>INDEX('1k - 1. závod'!$A:$BA,$C32+5,INDEX('1k - Základní list'!$B:$B,MATCH($B32,'1k - Základní list'!$A:$A,0),1)-1)</f>
        <v>RSK LIPANI MIVARDI Třebechovice pod Orebem</v>
      </c>
      <c r="H32" s="32" t="s">
        <v>42</v>
      </c>
      <c r="I32" s="32">
        <v>4</v>
      </c>
      <c r="J32" s="80">
        <f>INDEX('1k - 2. závod'!$A:$BA,$I32+5,INDEX('1k - Základní list'!$B:$B,MATCH($H32,'1k - Základní list'!$A:$A,0),1))</f>
        <v>3470</v>
      </c>
      <c r="K32" s="35">
        <f>INDEX('1k - 2. závod'!$A:$BA,$I32+5,INDEX('1k - Základní list'!$B:$B,MATCH($H32,'1k - Základní list'!$A:$A,0),1)+3)</f>
        <v>4</v>
      </c>
      <c r="L32" s="62" t="str">
        <f>INDEX('1k - 2. závod'!$A:$BA,$I32+5,INDEX('1k - Základní list'!$B:$B,MATCH($H32,'1k - Základní list'!$A:$A,0),1)-2)</f>
        <v>Vavřín Václav</v>
      </c>
      <c r="M32" s="138" t="str">
        <f>INDEX('1k - 2. závod'!$A:$BA,$I32+5,INDEX('1k - Základní list'!$B:$B,MATCH($H32,'1k - Základní list'!$A:$A,0),1)-1)</f>
        <v>ČRS Rybářský sportovní klub Pardubice COLMIC</v>
      </c>
    </row>
    <row r="33" spans="1:13" ht="31.5" customHeight="1" x14ac:dyDescent="0.2">
      <c r="A33" s="34">
        <v>29</v>
      </c>
      <c r="B33" s="32" t="s">
        <v>42</v>
      </c>
      <c r="C33" s="32">
        <v>5</v>
      </c>
      <c r="D33" s="80">
        <f>INDEX('1k - 1. závod'!$A:$BA,$C33+5,INDEX('1k - Základní list'!$B:$B,MATCH($B33,'1k - Základní list'!$A:$A,0),1))</f>
        <v>10710</v>
      </c>
      <c r="E33" s="35">
        <f>INDEX('1k - 1. závod'!$A:$BA,$C33+5,INDEX('1k - Základní list'!$B:$B,MATCH($B33,'1k - Základní list'!$A:$A,0),1)+3)</f>
        <v>3</v>
      </c>
      <c r="F33" s="62" t="str">
        <f>INDEX('1k - 1. závod'!$A:$BA,$C33+5,INDEX('1k - Základní list'!$B:$B,MATCH($B33,'1k - Základní list'!$A:$A,0),1)-2)</f>
        <v>Tlustý Luboš</v>
      </c>
      <c r="G33" s="138" t="str">
        <f>INDEX('1k - 1. závod'!$A:$BA,$C33+5,INDEX('1k - Základní list'!$B:$B,MATCH($B33,'1k - Základní list'!$A:$A,0),1)-1)</f>
        <v>MRS Cortina Sensas</v>
      </c>
      <c r="H33" s="32" t="s">
        <v>42</v>
      </c>
      <c r="I33" s="32">
        <v>5</v>
      </c>
      <c r="J33" s="80">
        <f>INDEX('1k - 2. závod'!$A:$BA,$I33+5,INDEX('1k - Základní list'!$B:$B,MATCH($H33,'1k - Základní list'!$A:$A,0),1))</f>
        <v>1860</v>
      </c>
      <c r="K33" s="35">
        <f>INDEX('1k - 2. závod'!$A:$BA,$I33+5,INDEX('1k - Základní list'!$B:$B,MATCH($H33,'1k - Základní list'!$A:$A,0),1)+3)</f>
        <v>10</v>
      </c>
      <c r="L33" s="62" t="str">
        <f>INDEX('1k - 2. závod'!$A:$BA,$I33+5,INDEX('1k - Základní list'!$B:$B,MATCH($H33,'1k - Základní list'!$A:$A,0),1)-2)</f>
        <v>Ing. Kostka Jaroslav</v>
      </c>
      <c r="M33" s="138" t="str">
        <f>INDEX('1k - 2. závod'!$A:$BA,$I33+5,INDEX('1k - Základní list'!$B:$B,MATCH($H33,'1k - Základní list'!$A:$A,0),1)-1)</f>
        <v>MO ČRS Jindřichův Hradec „A“</v>
      </c>
    </row>
    <row r="34" spans="1:13" ht="31.5" customHeight="1" x14ac:dyDescent="0.2">
      <c r="A34" s="34">
        <v>30</v>
      </c>
      <c r="B34" s="32" t="s">
        <v>42</v>
      </c>
      <c r="C34" s="32">
        <v>6</v>
      </c>
      <c r="D34" s="80">
        <f>INDEX('1k - 1. závod'!$A:$BA,$C34+5,INDEX('1k - Základní list'!$B:$B,MATCH($B34,'1k - Základní list'!$A:$A,0),1))</f>
        <v>9190</v>
      </c>
      <c r="E34" s="35">
        <f>INDEX('1k - 1. závod'!$A:$BA,$C34+5,INDEX('1k - Základní list'!$B:$B,MATCH($B34,'1k - Základní list'!$A:$A,0),1)+3)</f>
        <v>5</v>
      </c>
      <c r="F34" s="62" t="str">
        <f>INDEX('1k - 1. závod'!$A:$BA,$C34+5,INDEX('1k - Základní list'!$B:$B,MATCH($B34,'1k - Základní list'!$A:$A,0),1)-2)</f>
        <v>Ing. Flanderka Michal</v>
      </c>
      <c r="G34" s="138" t="str">
        <f>INDEX('1k - 1. závod'!$A:$BA,$C34+5,INDEX('1k - Základní list'!$B:$B,MATCH($B34,'1k - Základní list'!$A:$A,0),1)-1)</f>
        <v>MO Kolín RIVE</v>
      </c>
      <c r="H34" s="32" t="s">
        <v>42</v>
      </c>
      <c r="I34" s="32">
        <v>6</v>
      </c>
      <c r="J34" s="80">
        <f>INDEX('1k - 2. závod'!$A:$BA,$I34+5,INDEX('1k - Základní list'!$B:$B,MATCH($H34,'1k - Základní list'!$A:$A,0),1))</f>
        <v>2260</v>
      </c>
      <c r="K34" s="35">
        <f>INDEX('1k - 2. závod'!$A:$BA,$I34+5,INDEX('1k - Základní list'!$B:$B,MATCH($H34,'1k - Základní list'!$A:$A,0),1)+3)</f>
        <v>7</v>
      </c>
      <c r="L34" s="62" t="str">
        <f>INDEX('1k - 2. závod'!$A:$BA,$I34+5,INDEX('1k - Základní list'!$B:$B,MATCH($H34,'1k - Základní list'!$A:$A,0),1)-2)</f>
        <v>Milewski Zbigniew</v>
      </c>
      <c r="M34" s="138" t="str">
        <f>INDEX('1k - 2. závod'!$A:$BA,$I34+5,INDEX('1k - Základní list'!$B:$B,MATCH($H34,'1k - Základní list'!$A:$A,0),1)-1)</f>
        <v>ČRS MIVARDI CZ Mohelnice</v>
      </c>
    </row>
    <row r="35" spans="1:13" ht="31.5" customHeight="1" x14ac:dyDescent="0.2">
      <c r="A35" s="34">
        <v>31</v>
      </c>
      <c r="B35" s="32" t="s">
        <v>42</v>
      </c>
      <c r="C35" s="32">
        <v>7</v>
      </c>
      <c r="D35" s="80">
        <f>INDEX('1k - 1. závod'!$A:$BA,$C35+5,INDEX('1k - Základní list'!$B:$B,MATCH($B35,'1k - Základní list'!$A:$A,0),1))</f>
        <v>12010</v>
      </c>
      <c r="E35" s="35">
        <f>INDEX('1k - 1. závod'!$A:$BA,$C35+5,INDEX('1k - Základní list'!$B:$B,MATCH($B35,'1k - Základní list'!$A:$A,0),1)+3)</f>
        <v>1</v>
      </c>
      <c r="F35" s="62" t="str">
        <f>INDEX('1k - 1. závod'!$A:$BA,$C35+5,INDEX('1k - Základní list'!$B:$B,MATCH($B35,'1k - Základní list'!$A:$A,0),1)-2)</f>
        <v>Milewski Zbigniew</v>
      </c>
      <c r="G35" s="138" t="str">
        <f>INDEX('1k - 1. závod'!$A:$BA,$C35+5,INDEX('1k - Základní list'!$B:$B,MATCH($B35,'1k - Základní list'!$A:$A,0),1)-1)</f>
        <v>ČRS MIVARDI CZ Mohelnice</v>
      </c>
      <c r="H35" s="32" t="s">
        <v>42</v>
      </c>
      <c r="I35" s="32">
        <v>7</v>
      </c>
      <c r="J35" s="80">
        <f>INDEX('1k - 2. závod'!$A:$BA,$I35+5,INDEX('1k - Základní list'!$B:$B,MATCH($H35,'1k - Základní list'!$A:$A,0),1))</f>
        <v>2630</v>
      </c>
      <c r="K35" s="35">
        <f>INDEX('1k - 2. závod'!$A:$BA,$I35+5,INDEX('1k - Základní list'!$B:$B,MATCH($H35,'1k - Základní list'!$A:$A,0),1)+3)</f>
        <v>6</v>
      </c>
      <c r="L35" s="62" t="str">
        <f>INDEX('1k - 2. závod'!$A:$BA,$I35+5,INDEX('1k - Základní list'!$B:$B,MATCH($H35,'1k - Základní list'!$A:$A,0),1)-2)</f>
        <v>Valchař Jakub</v>
      </c>
      <c r="M35" s="138" t="str">
        <f>INDEX('1k - 2. závod'!$A:$BA,$I35+5,INDEX('1k - Základní list'!$B:$B,MATCH($H35,'1k - Základní list'!$A:$A,0),1)-1)</f>
        <v>MRS Cortina Sensas</v>
      </c>
    </row>
    <row r="36" spans="1:13" ht="31.5" customHeight="1" x14ac:dyDescent="0.2">
      <c r="A36" s="34">
        <v>32</v>
      </c>
      <c r="B36" s="32" t="s">
        <v>42</v>
      </c>
      <c r="C36" s="32">
        <v>8</v>
      </c>
      <c r="D36" s="80">
        <f>INDEX('1k - 1. závod'!$A:$BA,$C36+5,INDEX('1k - Základní list'!$B:$B,MATCH($B36,'1k - Základní list'!$A:$A,0),1))</f>
        <v>8920</v>
      </c>
      <c r="E36" s="35">
        <f>INDEX('1k - 1. závod'!$A:$BA,$C36+5,INDEX('1k - Základní list'!$B:$B,MATCH($B36,'1k - Základní list'!$A:$A,0),1)+3)</f>
        <v>6</v>
      </c>
      <c r="F36" s="62" t="str">
        <f>INDEX('1k - 1. závod'!$A:$BA,$C36+5,INDEX('1k - Základní list'!$B:$B,MATCH($B36,'1k - Základní list'!$A:$A,0),1)-2)</f>
        <v>TOMEČEK Michal</v>
      </c>
      <c r="G36" s="138" t="str">
        <f>INDEX('1k - 1. závod'!$A:$BA,$C36+5,INDEX('1k - Základní list'!$B:$B,MATCH($B36,'1k - Základní list'!$A:$A,0),1)-1)</f>
        <v>MO ČRS Jindřichův Hradec AWAS DRENNAN</v>
      </c>
      <c r="H36" s="32" t="s">
        <v>42</v>
      </c>
      <c r="I36" s="32">
        <v>8</v>
      </c>
      <c r="J36" s="80">
        <f>INDEX('1k - 2. závod'!$A:$BA,$I36+5,INDEX('1k - Základní list'!$B:$B,MATCH($H36,'1k - Základní list'!$A:$A,0),1))</f>
        <v>1660</v>
      </c>
      <c r="K36" s="35">
        <f>INDEX('1k - 2. závod'!$A:$BA,$I36+5,INDEX('1k - Základní list'!$B:$B,MATCH($H36,'1k - Základní list'!$A:$A,0),1)+3)</f>
        <v>11</v>
      </c>
      <c r="L36" s="62" t="str">
        <f>INDEX('1k - 2. závod'!$A:$BA,$I36+5,INDEX('1k - Základní list'!$B:$B,MATCH($H36,'1k - Základní list'!$A:$A,0),1)-2)</f>
        <v>Kosmák Josef</v>
      </c>
      <c r="M36" s="138" t="str">
        <f>INDEX('1k - 2. závod'!$A:$BA,$I36+5,INDEX('1k - Základní list'!$B:$B,MATCH($H36,'1k - Základní list'!$A:$A,0),1)-1)</f>
        <v>MO MRS Třebíč - SENSAS</v>
      </c>
    </row>
    <row r="37" spans="1:13" ht="31.5" customHeight="1" x14ac:dyDescent="0.2">
      <c r="A37" s="34">
        <v>33</v>
      </c>
      <c r="B37" s="32" t="s">
        <v>42</v>
      </c>
      <c r="C37" s="32">
        <v>9</v>
      </c>
      <c r="D37" s="80">
        <f>INDEX('1k - 1. závod'!$A:$BA,$C37+5,INDEX('1k - Základní list'!$B:$B,MATCH($B37,'1k - Základní list'!$A:$A,0),1))</f>
        <v>7550</v>
      </c>
      <c r="E37" s="35">
        <f>INDEX('1k - 1. závod'!$A:$BA,$C37+5,INDEX('1k - Základní list'!$B:$B,MATCH($B37,'1k - Základní list'!$A:$A,0),1)+3)</f>
        <v>9</v>
      </c>
      <c r="F37" s="62" t="str">
        <f>INDEX('1k - 1. závod'!$A:$BA,$C37+5,INDEX('1k - Základní list'!$B:$B,MATCH($B37,'1k - Základní list'!$A:$A,0),1)-2)</f>
        <v>Hanáček František</v>
      </c>
      <c r="G37" s="138" t="str">
        <f>INDEX('1k - 1. závod'!$A:$BA,$C37+5,INDEX('1k - Základní list'!$B:$B,MATCH($B37,'1k - Základní list'!$A:$A,0),1)-1)</f>
        <v>RS Crazy Boys MO Hustopeče Maver</v>
      </c>
      <c r="H37" s="32" t="s">
        <v>42</v>
      </c>
      <c r="I37" s="32">
        <v>9</v>
      </c>
      <c r="J37" s="80">
        <f>INDEX('1k - 2. závod'!$A:$BA,$I37+5,INDEX('1k - Základní list'!$B:$B,MATCH($H37,'1k - Základní list'!$A:$A,0),1))</f>
        <v>4630</v>
      </c>
      <c r="K37" s="35">
        <f>INDEX('1k - 2. závod'!$A:$BA,$I37+5,INDEX('1k - Základní list'!$B:$B,MATCH($H37,'1k - Základní list'!$A:$A,0),1)+3)</f>
        <v>2</v>
      </c>
      <c r="L37" s="62" t="str">
        <f>INDEX('1k - 2. závod'!$A:$BA,$I37+5,INDEX('1k - Základní list'!$B:$B,MATCH($H37,'1k - Základní list'!$A:$A,0),1)-2)</f>
        <v>Syrovátka Pavel</v>
      </c>
      <c r="M37" s="138" t="str">
        <f>INDEX('1k - 2. závod'!$A:$BA,$I37+5,INDEX('1k - Základní list'!$B:$B,MATCH($H37,'1k - Základní list'!$A:$A,0),1)-1)</f>
        <v>MO ČRS NOVÉ STRAŠECÍ - MAVER</v>
      </c>
    </row>
    <row r="38" spans="1:13" ht="31.5" customHeight="1" x14ac:dyDescent="0.2">
      <c r="A38" s="34">
        <v>34</v>
      </c>
      <c r="B38" s="32" t="s">
        <v>42</v>
      </c>
      <c r="C38" s="32">
        <v>10</v>
      </c>
      <c r="D38" s="80">
        <f>INDEX('1k - 1. závod'!$A:$BA,$C38+5,INDEX('1k - Základní list'!$B:$B,MATCH($B38,'1k - Základní list'!$A:$A,0),1))</f>
        <v>7820</v>
      </c>
      <c r="E38" s="35">
        <f>INDEX('1k - 1. závod'!$A:$BA,$C38+5,INDEX('1k - Základní list'!$B:$B,MATCH($B38,'1k - Základní list'!$A:$A,0),1)+3)</f>
        <v>8</v>
      </c>
      <c r="F38" s="62" t="str">
        <f>INDEX('1k - 1. závod'!$A:$BA,$C38+5,INDEX('1k - Základní list'!$B:$B,MATCH($B38,'1k - Základní list'!$A:$A,0),1)-2)</f>
        <v>Kolínek Miroslav</v>
      </c>
      <c r="G38" s="138" t="str">
        <f>INDEX('1k - 1. závod'!$A:$BA,$C38+5,INDEX('1k - Základní list'!$B:$B,MATCH($B38,'1k - Základní list'!$A:$A,0),1)-1)</f>
        <v>MRS Uherské Hradiště PRESTON</v>
      </c>
      <c r="H38" s="32" t="s">
        <v>42</v>
      </c>
      <c r="I38" s="32">
        <v>10</v>
      </c>
      <c r="J38" s="80">
        <f>INDEX('1k - 2. závod'!$A:$BA,$I38+5,INDEX('1k - Základní list'!$B:$B,MATCH($H38,'1k - Základní list'!$A:$A,0),1))</f>
        <v>2730</v>
      </c>
      <c r="K38" s="35">
        <f>INDEX('1k - 2. závod'!$A:$BA,$I38+5,INDEX('1k - Základní list'!$B:$B,MATCH($H38,'1k - Základní list'!$A:$A,0),1)+3)</f>
        <v>5</v>
      </c>
      <c r="L38" s="62" t="str">
        <f>INDEX('1k - 2. závod'!$A:$BA,$I38+5,INDEX('1k - Základní list'!$B:$B,MATCH($H38,'1k - Základní list'!$A:$A,0),1)-2)</f>
        <v>Polívka Zdeněk</v>
      </c>
      <c r="M38" s="138" t="str">
        <f>INDEX('1k - 2. závod'!$A:$BA,$I38+5,INDEX('1k - Základní list'!$B:$B,MATCH($H38,'1k - Základní list'!$A:$A,0),1)-1)</f>
        <v>MO ČRS Mělník - Colmic</v>
      </c>
    </row>
    <row r="39" spans="1:13" ht="31.5" customHeight="1" x14ac:dyDescent="0.2">
      <c r="A39" s="34">
        <v>35</v>
      </c>
      <c r="B39" s="32" t="s">
        <v>42</v>
      </c>
      <c r="C39" s="32">
        <v>11</v>
      </c>
      <c r="D39" s="80">
        <f>INDEX('1k - 1. závod'!$A:$BA,$C39+5,INDEX('1k - Základní list'!$B:$B,MATCH($B39,'1k - Základní list'!$A:$A,0),1))</f>
        <v>6310</v>
      </c>
      <c r="E39" s="35">
        <f>INDEX('1k - 1. závod'!$A:$BA,$C39+5,INDEX('1k - Základní list'!$B:$B,MATCH($B39,'1k - Základní list'!$A:$A,0),1)+3)</f>
        <v>12</v>
      </c>
      <c r="F39" s="62" t="str">
        <f>INDEX('1k - 1. závod'!$A:$BA,$C39+5,INDEX('1k - Základní list'!$B:$B,MATCH($B39,'1k - Základní list'!$A:$A,0),1)-2)</f>
        <v>Bezega Michal</v>
      </c>
      <c r="G39" s="138" t="str">
        <f>INDEX('1k - 1. závod'!$A:$BA,$C39+5,INDEX('1k - Základní list'!$B:$B,MATCH($B39,'1k - Základní list'!$A:$A,0),1)-1)</f>
        <v>ČRS Rybářský sportovní klub Pardubice COLMIC</v>
      </c>
      <c r="H39" s="32" t="s">
        <v>42</v>
      </c>
      <c r="I39" s="32">
        <v>11</v>
      </c>
      <c r="J39" s="80">
        <f>INDEX('1k - 2. závod'!$A:$BA,$I39+5,INDEX('1k - Základní list'!$B:$B,MATCH($H39,'1k - Základní list'!$A:$A,0),1))</f>
        <v>430</v>
      </c>
      <c r="K39" s="35">
        <f>INDEX('1k - 2. závod'!$A:$BA,$I39+5,INDEX('1k - Základní list'!$B:$B,MATCH($H39,'1k - Základní list'!$A:$A,0),1)+3)</f>
        <v>12</v>
      </c>
      <c r="L39" s="62" t="str">
        <f>INDEX('1k - 2. závod'!$A:$BA,$I39+5,INDEX('1k - Základní list'!$B:$B,MATCH($H39,'1k - Základní list'!$A:$A,0),1)-2)</f>
        <v>TOMEČEK Michal</v>
      </c>
      <c r="M39" s="138" t="str">
        <f>INDEX('1k - 2. závod'!$A:$BA,$I39+5,INDEX('1k - Základní list'!$B:$B,MATCH($H39,'1k - Základní list'!$A:$A,0),1)-1)</f>
        <v>MO ČRS Jindřichův Hradec AWAS DRENNAN</v>
      </c>
    </row>
    <row r="40" spans="1:13" ht="31.5" customHeight="1" x14ac:dyDescent="0.2">
      <c r="A40" s="34">
        <v>36</v>
      </c>
      <c r="B40" s="32" t="s">
        <v>42</v>
      </c>
      <c r="C40" s="32">
        <v>12</v>
      </c>
      <c r="D40" s="80">
        <f>INDEX('1k - 1. závod'!$A:$BA,$C40+5,INDEX('1k - Základní list'!$B:$B,MATCH($B40,'1k - Základní list'!$A:$A,0),1))</f>
        <v>7290</v>
      </c>
      <c r="E40" s="35">
        <f>INDEX('1k - 1. závod'!$A:$BA,$C40+5,INDEX('1k - Základní list'!$B:$B,MATCH($B40,'1k - Základní list'!$A:$A,0),1)+3)</f>
        <v>10</v>
      </c>
      <c r="F40" s="62" t="str">
        <f>INDEX('1k - 1. závod'!$A:$BA,$C40+5,INDEX('1k - Základní list'!$B:$B,MATCH($B40,'1k - Základní list'!$A:$A,0),1)-2)</f>
        <v>Pergreffi Luca</v>
      </c>
      <c r="G40" s="138" t="str">
        <f>INDEX('1k - 1. závod'!$A:$BA,$C40+5,INDEX('1k - Základní list'!$B:$B,MATCH($B40,'1k - Základní list'!$A:$A,0),1)-1)</f>
        <v>MO ČRS Mělník - Colmic</v>
      </c>
      <c r="H40" s="32" t="s">
        <v>42</v>
      </c>
      <c r="I40" s="32">
        <v>12</v>
      </c>
      <c r="J40" s="80">
        <f>INDEX('1k - 2. závod'!$A:$BA,$I40+5,INDEX('1k - Základní list'!$B:$B,MATCH($H40,'1k - Základní list'!$A:$A,0),1))</f>
        <v>1910</v>
      </c>
      <c r="K40" s="35">
        <f>INDEX('1k - 2. závod'!$A:$BA,$I40+5,INDEX('1k - Základní list'!$B:$B,MATCH($H40,'1k - Základní list'!$A:$A,0),1)+3)</f>
        <v>8</v>
      </c>
      <c r="L40" s="62" t="str">
        <f>INDEX('1k - 2. závod'!$A:$BA,$I40+5,INDEX('1k - Základní list'!$B:$B,MATCH($H40,'1k - Základní list'!$A:$A,0),1)-2)</f>
        <v>Ing. Jakeš Jan</v>
      </c>
      <c r="M40" s="138" t="str">
        <f>INDEX('1k - 2. závod'!$A:$BA,$I40+5,INDEX('1k - Základní list'!$B:$B,MATCH($H40,'1k - Základní list'!$A:$A,0),1)-1)</f>
        <v>MRS Uherské Hradiště PRESTON</v>
      </c>
    </row>
    <row r="41" spans="1:13" ht="31.5" customHeight="1" x14ac:dyDescent="0.2">
      <c r="A41" s="34">
        <v>37</v>
      </c>
      <c r="B41" s="32" t="s">
        <v>43</v>
      </c>
      <c r="C41" s="32">
        <v>1</v>
      </c>
      <c r="D41" s="80">
        <f>INDEX('1k - 1. závod'!$A:$BA,$C41+5,INDEX('1k - Základní list'!$B:$B,MATCH($B41,'1k - Základní list'!$A:$A,0),1))</f>
        <v>6050</v>
      </c>
      <c r="E41" s="35">
        <f>INDEX('1k - 1. závod'!$A:$BA,$C41+5,INDEX('1k - Základní list'!$B:$B,MATCH($B41,'1k - Základní list'!$A:$A,0),1)+3)</f>
        <v>12</v>
      </c>
      <c r="F41" s="62" t="str">
        <f>INDEX('1k - 1. závod'!$A:$BA,$C41+5,INDEX('1k - Základní list'!$B:$B,MATCH($B41,'1k - Základní list'!$A:$A,0),1)-2)</f>
        <v>Kosmák Josef</v>
      </c>
      <c r="G41" s="138" t="str">
        <f>INDEX('1k - 1. závod'!$A:$BA,$C41+5,INDEX('1k - Základní list'!$B:$B,MATCH($B41,'1k - Základní list'!$A:$A,0),1)-1)</f>
        <v>MO MRS Třebíč - SENSAS</v>
      </c>
      <c r="H41" s="32" t="s">
        <v>43</v>
      </c>
      <c r="I41" s="32">
        <v>1</v>
      </c>
      <c r="J41" s="80">
        <f>INDEX('1k - 2. závod'!$A:$BA,$I41+5,INDEX('1k - Základní list'!$B:$B,MATCH($H41,'1k - Základní list'!$A:$A,0),1))</f>
        <v>1530</v>
      </c>
      <c r="K41" s="35">
        <f>INDEX('1k - 2. závod'!$A:$BA,$I41+5,INDEX('1k - Základní list'!$B:$B,MATCH($H41,'1k - Základní list'!$A:$A,0),1)+3)</f>
        <v>8</v>
      </c>
      <c r="L41" s="62" t="str">
        <f>INDEX('1k - 2. závod'!$A:$BA,$I41+5,INDEX('1k - Základní list'!$B:$B,MATCH($H41,'1k - Základní list'!$A:$A,0),1)-2)</f>
        <v>Klásek Petr</v>
      </c>
      <c r="M41" s="138" t="str">
        <f>INDEX('1k - 2. závod'!$A:$BA,$I41+5,INDEX('1k - Základní list'!$B:$B,MATCH($H41,'1k - Základní list'!$A:$A,0),1)-1)</f>
        <v>RS Crazy Boys MO Hustopeče Maver</v>
      </c>
    </row>
    <row r="42" spans="1:13" ht="31.5" customHeight="1" x14ac:dyDescent="0.2">
      <c r="A42" s="34">
        <v>38</v>
      </c>
      <c r="B42" s="32" t="s">
        <v>43</v>
      </c>
      <c r="C42" s="32">
        <v>2</v>
      </c>
      <c r="D42" s="80">
        <f>INDEX('1k - 1. závod'!$A:$BA,$C42+5,INDEX('1k - Základní list'!$B:$B,MATCH($B42,'1k - Základní list'!$A:$A,0),1))</f>
        <v>14810</v>
      </c>
      <c r="E42" s="35">
        <f>INDEX('1k - 1. závod'!$A:$BA,$C42+5,INDEX('1k - Základní list'!$B:$B,MATCH($B42,'1k - Základní list'!$A:$A,0),1)+3)</f>
        <v>1</v>
      </c>
      <c r="F42" s="62" t="str">
        <f>INDEX('1k - 1. závod'!$A:$BA,$C42+5,INDEX('1k - Základní list'!$B:$B,MATCH($B42,'1k - Základní list'!$A:$A,0),1)-2)</f>
        <v>Pokorný Roman ml.</v>
      </c>
      <c r="G42" s="138" t="str">
        <f>INDEX('1k - 1. závod'!$A:$BA,$C42+5,INDEX('1k - Základní list'!$B:$B,MATCH($B42,'1k - Základní list'!$A:$A,0),1)-1)</f>
        <v>MO ČRS NOVÉ STRAŠECÍ - MAVER</v>
      </c>
      <c r="H42" s="32" t="s">
        <v>43</v>
      </c>
      <c r="I42" s="32">
        <v>2</v>
      </c>
      <c r="J42" s="80">
        <f>INDEX('1k - 2. závod'!$A:$BA,$I42+5,INDEX('1k - Základní list'!$B:$B,MATCH($H42,'1k - Základní list'!$A:$A,0),1))</f>
        <v>1030</v>
      </c>
      <c r="K42" s="35">
        <f>INDEX('1k - 2. závod'!$A:$BA,$I42+5,INDEX('1k - Základní list'!$B:$B,MATCH($H42,'1k - Základní list'!$A:$A,0),1)+3)</f>
        <v>10.5</v>
      </c>
      <c r="L42" s="62" t="str">
        <f>INDEX('1k - 2. závod'!$A:$BA,$I42+5,INDEX('1k - Základní list'!$B:$B,MATCH($H42,'1k - Základní list'!$A:$A,0),1)-2)</f>
        <v>Jireček Miroslav</v>
      </c>
      <c r="M42" s="138" t="str">
        <f>INDEX('1k - 2. závod'!$A:$BA,$I42+5,INDEX('1k - Základní list'!$B:$B,MATCH($H42,'1k - Základní list'!$A:$A,0),1)-1)</f>
        <v>RSK LIPANI MIVARDI Třebechovice pod Orebem</v>
      </c>
    </row>
    <row r="43" spans="1:13" ht="31.5" customHeight="1" x14ac:dyDescent="0.2">
      <c r="A43" s="34">
        <v>39</v>
      </c>
      <c r="B43" s="32" t="s">
        <v>43</v>
      </c>
      <c r="C43" s="32">
        <v>3</v>
      </c>
      <c r="D43" s="80">
        <f>INDEX('1k - 1. závod'!$A:$BA,$C43+5,INDEX('1k - Základní list'!$B:$B,MATCH($B43,'1k - Základní list'!$A:$A,0),1))</f>
        <v>9040</v>
      </c>
      <c r="E43" s="35">
        <f>INDEX('1k - 1. závod'!$A:$BA,$C43+5,INDEX('1k - Základní list'!$B:$B,MATCH($B43,'1k - Základní list'!$A:$A,0),1)+3)</f>
        <v>7</v>
      </c>
      <c r="F43" s="62" t="str">
        <f>INDEX('1k - 1. závod'!$A:$BA,$C43+5,INDEX('1k - Základní list'!$B:$B,MATCH($B43,'1k - Základní list'!$A:$A,0),1)-2)</f>
        <v>Prášek Pavel</v>
      </c>
      <c r="G43" s="138" t="str">
        <f>INDEX('1k - 1. závod'!$A:$BA,$C43+5,INDEX('1k - Základní list'!$B:$B,MATCH($B43,'1k - Základní list'!$A:$A,0),1)-1)</f>
        <v>MO ČRS Jindřichův Hradec „A“</v>
      </c>
      <c r="H43" s="32" t="s">
        <v>43</v>
      </c>
      <c r="I43" s="32">
        <v>3</v>
      </c>
      <c r="J43" s="80">
        <f>INDEX('1k - 2. závod'!$A:$BA,$I43+5,INDEX('1k - Základní list'!$B:$B,MATCH($H43,'1k - Základní list'!$A:$A,0),1))</f>
        <v>1070</v>
      </c>
      <c r="K43" s="35">
        <f>INDEX('1k - 2. závod'!$A:$BA,$I43+5,INDEX('1k - Základní list'!$B:$B,MATCH($H43,'1k - Základní list'!$A:$A,0),1)+3)</f>
        <v>9</v>
      </c>
      <c r="L43" s="62" t="str">
        <f>INDEX('1k - 2. závod'!$A:$BA,$I43+5,INDEX('1k - Základní list'!$B:$B,MATCH($H43,'1k - Základní list'!$A:$A,0),1)-2)</f>
        <v>Vyslyšel Vladimír ml.</v>
      </c>
      <c r="M43" s="138" t="str">
        <f>INDEX('1k - 2. závod'!$A:$BA,$I43+5,INDEX('1k - Základní list'!$B:$B,MATCH($H43,'1k - Základní list'!$A:$A,0),1)-1)</f>
        <v>MO Kolín RIVE</v>
      </c>
    </row>
    <row r="44" spans="1:13" ht="31.5" customHeight="1" x14ac:dyDescent="0.2">
      <c r="A44" s="34">
        <v>40</v>
      </c>
      <c r="B44" s="32" t="s">
        <v>43</v>
      </c>
      <c r="C44" s="32">
        <v>4</v>
      </c>
      <c r="D44" s="80">
        <f>INDEX('1k - 1. závod'!$A:$BA,$C44+5,INDEX('1k - Základní list'!$B:$B,MATCH($B44,'1k - Základní list'!$A:$A,0),1))</f>
        <v>10240</v>
      </c>
      <c r="E44" s="35">
        <f>INDEX('1k - 1. závod'!$A:$BA,$C44+5,INDEX('1k - Základní list'!$B:$B,MATCH($B44,'1k - Základní list'!$A:$A,0),1)+3)</f>
        <v>5</v>
      </c>
      <c r="F44" s="62" t="str">
        <f>INDEX('1k - 1. závod'!$A:$BA,$C44+5,INDEX('1k - Základní list'!$B:$B,MATCH($B44,'1k - Základní list'!$A:$A,0),1)-2)</f>
        <v>Jireček Miroslav</v>
      </c>
      <c r="G44" s="138" t="str">
        <f>INDEX('1k - 1. závod'!$A:$BA,$C44+5,INDEX('1k - Základní list'!$B:$B,MATCH($B44,'1k - Základní list'!$A:$A,0),1)-1)</f>
        <v>RSK LIPANI MIVARDI Třebechovice pod Orebem</v>
      </c>
      <c r="H44" s="32" t="s">
        <v>43</v>
      </c>
      <c r="I44" s="32">
        <v>4</v>
      </c>
      <c r="J44" s="80">
        <f>INDEX('1k - 2. závod'!$A:$BA,$I44+5,INDEX('1k - Základní list'!$B:$B,MATCH($H44,'1k - Základní list'!$A:$A,0),1))</f>
        <v>5780</v>
      </c>
      <c r="K44" s="35">
        <f>INDEX('1k - 2. závod'!$A:$BA,$I44+5,INDEX('1k - Základní list'!$B:$B,MATCH($H44,'1k - Základní list'!$A:$A,0),1)+3)</f>
        <v>3</v>
      </c>
      <c r="L44" s="62" t="str">
        <f>INDEX('1k - 2. závod'!$A:$BA,$I44+5,INDEX('1k - Základní list'!$B:$B,MATCH($H44,'1k - Základní list'!$A:$A,0),1)-2)</f>
        <v>Bezega Michal</v>
      </c>
      <c r="M44" s="138" t="str">
        <f>INDEX('1k - 2. závod'!$A:$BA,$I44+5,INDEX('1k - Základní list'!$B:$B,MATCH($H44,'1k - Základní list'!$A:$A,0),1)-1)</f>
        <v>ČRS Rybářský sportovní klub Pardubice COLMIC</v>
      </c>
    </row>
    <row r="45" spans="1:13" ht="31.5" customHeight="1" x14ac:dyDescent="0.2">
      <c r="A45" s="34">
        <v>41</v>
      </c>
      <c r="B45" s="32" t="s">
        <v>43</v>
      </c>
      <c r="C45" s="32">
        <v>5</v>
      </c>
      <c r="D45" s="80">
        <f>INDEX('1k - 1. závod'!$A:$BA,$C45+5,INDEX('1k - Základní list'!$B:$B,MATCH($B45,'1k - Základní list'!$A:$A,0),1))</f>
        <v>10450</v>
      </c>
      <c r="E45" s="35">
        <f>INDEX('1k - 1. závod'!$A:$BA,$C45+5,INDEX('1k - Základní list'!$B:$B,MATCH($B45,'1k - Základní list'!$A:$A,0),1)+3)</f>
        <v>4</v>
      </c>
      <c r="F45" s="62" t="str">
        <f>INDEX('1k - 1. závod'!$A:$BA,$C45+5,INDEX('1k - Základní list'!$B:$B,MATCH($B45,'1k - Základní list'!$A:$A,0),1)-2)</f>
        <v>Darebník Roman</v>
      </c>
      <c r="G45" s="138" t="str">
        <f>INDEX('1k - 1. závod'!$A:$BA,$C45+5,INDEX('1k - Základní list'!$B:$B,MATCH($B45,'1k - Základní list'!$A:$A,0),1)-1)</f>
        <v>MRS Cortina Sensas</v>
      </c>
      <c r="H45" s="32" t="s">
        <v>43</v>
      </c>
      <c r="I45" s="32">
        <v>5</v>
      </c>
      <c r="J45" s="80">
        <f>INDEX('1k - 2. závod'!$A:$BA,$I45+5,INDEX('1k - Základní list'!$B:$B,MATCH($H45,'1k - Základní list'!$A:$A,0),1))</f>
        <v>450</v>
      </c>
      <c r="K45" s="35">
        <f>INDEX('1k - 2. závod'!$A:$BA,$I45+5,INDEX('1k - Základní list'!$B:$B,MATCH($H45,'1k - Základní list'!$A:$A,0),1)+3)</f>
        <v>12</v>
      </c>
      <c r="L45" s="62" t="str">
        <f>INDEX('1k - 2. závod'!$A:$BA,$I45+5,INDEX('1k - Základní list'!$B:$B,MATCH($H45,'1k - Základní list'!$A:$A,0),1)-2)</f>
        <v>Prášek Pavel</v>
      </c>
      <c r="M45" s="138" t="str">
        <f>INDEX('1k - 2. závod'!$A:$BA,$I45+5,INDEX('1k - Základní list'!$B:$B,MATCH($H45,'1k - Základní list'!$A:$A,0),1)-1)</f>
        <v>MO ČRS Jindřichův Hradec „A“</v>
      </c>
    </row>
    <row r="46" spans="1:13" ht="31.5" customHeight="1" x14ac:dyDescent="0.2">
      <c r="A46" s="34">
        <v>42</v>
      </c>
      <c r="B46" s="32" t="s">
        <v>43</v>
      </c>
      <c r="C46" s="32">
        <v>6</v>
      </c>
      <c r="D46" s="80">
        <f>INDEX('1k - 1. závod'!$A:$BA,$C46+5,INDEX('1k - Základní list'!$B:$B,MATCH($B46,'1k - Základní list'!$A:$A,0),1))</f>
        <v>11680</v>
      </c>
      <c r="E46" s="35">
        <f>INDEX('1k - 1. závod'!$A:$BA,$C46+5,INDEX('1k - Základní list'!$B:$B,MATCH($B46,'1k - Základní list'!$A:$A,0),1)+3)</f>
        <v>2</v>
      </c>
      <c r="F46" s="62" t="str">
        <f>INDEX('1k - 1. závod'!$A:$BA,$C46+5,INDEX('1k - Základní list'!$B:$B,MATCH($B46,'1k - Základní list'!$A:$A,0),1)-2)</f>
        <v>Flanderka Aleš</v>
      </c>
      <c r="G46" s="138" t="str">
        <f>INDEX('1k - 1. závod'!$A:$BA,$C46+5,INDEX('1k - Základní list'!$B:$B,MATCH($B46,'1k - Základní list'!$A:$A,0),1)-1)</f>
        <v>MO Kolín RIVE</v>
      </c>
      <c r="H46" s="32" t="s">
        <v>43</v>
      </c>
      <c r="I46" s="32">
        <v>6</v>
      </c>
      <c r="J46" s="80">
        <f>INDEX('1k - 2. závod'!$A:$BA,$I46+5,INDEX('1k - Základní list'!$B:$B,MATCH($H46,'1k - Základní list'!$A:$A,0),1))</f>
        <v>1690</v>
      </c>
      <c r="K46" s="35">
        <f>INDEX('1k - 2. závod'!$A:$BA,$I46+5,INDEX('1k - Základní list'!$B:$B,MATCH($H46,'1k - Základní list'!$A:$A,0),1)+3)</f>
        <v>7</v>
      </c>
      <c r="L46" s="62" t="str">
        <f>INDEX('1k - 2. závod'!$A:$BA,$I46+5,INDEX('1k - Základní list'!$B:$B,MATCH($H46,'1k - Základní list'!$A:$A,0),1)-2)</f>
        <v>Górecky Kacper Lukasz</v>
      </c>
      <c r="M46" s="138" t="str">
        <f>INDEX('1k - 2. závod'!$A:$BA,$I46+5,INDEX('1k - Základní list'!$B:$B,MATCH($H46,'1k - Základní list'!$A:$A,0),1)-1)</f>
        <v>ČRS MIVARDI CZ Mohelnice</v>
      </c>
    </row>
    <row r="47" spans="1:13" ht="31.5" customHeight="1" x14ac:dyDescent="0.2">
      <c r="A47" s="34">
        <v>43</v>
      </c>
      <c r="B47" s="32" t="s">
        <v>43</v>
      </c>
      <c r="C47" s="32">
        <v>7</v>
      </c>
      <c r="D47" s="80">
        <f>INDEX('1k - 1. závod'!$A:$BA,$C47+5,INDEX('1k - Základní list'!$B:$B,MATCH($B47,'1k - Základní list'!$A:$A,0),1))</f>
        <v>8030</v>
      </c>
      <c r="E47" s="35">
        <f>INDEX('1k - 1. závod'!$A:$BA,$C47+5,INDEX('1k - Základní list'!$B:$B,MATCH($B47,'1k - Základní list'!$A:$A,0),1)+3)</f>
        <v>8</v>
      </c>
      <c r="F47" s="62" t="str">
        <f>INDEX('1k - 1. závod'!$A:$BA,$C47+5,INDEX('1k - Základní list'!$B:$B,MATCH($B47,'1k - Základní list'!$A:$A,0),1)-2)</f>
        <v>Górecky Kacper Lukasz</v>
      </c>
      <c r="G47" s="138" t="str">
        <f>INDEX('1k - 1. závod'!$A:$BA,$C47+5,INDEX('1k - Základní list'!$B:$B,MATCH($B47,'1k - Základní list'!$A:$A,0),1)-1)</f>
        <v>ČRS MIVARDI CZ Mohelnice</v>
      </c>
      <c r="H47" s="32" t="s">
        <v>43</v>
      </c>
      <c r="I47" s="32">
        <v>7</v>
      </c>
      <c r="J47" s="80">
        <f>INDEX('1k - 2. závod'!$A:$BA,$I47+5,INDEX('1k - Základní list'!$B:$B,MATCH($H47,'1k - Základní list'!$A:$A,0),1))</f>
        <v>4890</v>
      </c>
      <c r="K47" s="35">
        <f>INDEX('1k - 2. závod'!$A:$BA,$I47+5,INDEX('1k - Základní list'!$B:$B,MATCH($H47,'1k - Základní list'!$A:$A,0),1)+3)</f>
        <v>4</v>
      </c>
      <c r="L47" s="62" t="str">
        <f>INDEX('1k - 2. závod'!$A:$BA,$I47+5,INDEX('1k - Základní list'!$B:$B,MATCH($H47,'1k - Základní list'!$A:$A,0),1)-2)</f>
        <v>Tlustý Luboš</v>
      </c>
      <c r="M47" s="138" t="str">
        <f>INDEX('1k - 2. závod'!$A:$BA,$I47+5,INDEX('1k - Základní list'!$B:$B,MATCH($H47,'1k - Základní list'!$A:$A,0),1)-1)</f>
        <v>MRS Cortina Sensas</v>
      </c>
    </row>
    <row r="48" spans="1:13" ht="31.5" customHeight="1" x14ac:dyDescent="0.2">
      <c r="A48" s="34">
        <v>44</v>
      </c>
      <c r="B48" s="32" t="s">
        <v>43</v>
      </c>
      <c r="C48" s="32">
        <v>8</v>
      </c>
      <c r="D48" s="80">
        <f>INDEX('1k - 1. závod'!$A:$BA,$C48+5,INDEX('1k - Základní list'!$B:$B,MATCH($B48,'1k - Základní list'!$A:$A,0),1))</f>
        <v>6840</v>
      </c>
      <c r="E48" s="35">
        <f>INDEX('1k - 1. závod'!$A:$BA,$C48+5,INDEX('1k - Základní list'!$B:$B,MATCH($B48,'1k - Základní list'!$A:$A,0),1)+3)</f>
        <v>11</v>
      </c>
      <c r="F48" s="62" t="str">
        <f>INDEX('1k - 1. závod'!$A:$BA,$C48+5,INDEX('1k - Základní list'!$B:$B,MATCH($B48,'1k - Základní list'!$A:$A,0),1)-2)</f>
        <v>Maštera Vojtěch</v>
      </c>
      <c r="G48" s="138" t="str">
        <f>INDEX('1k - 1. závod'!$A:$BA,$C48+5,INDEX('1k - Základní list'!$B:$B,MATCH($B48,'1k - Základní list'!$A:$A,0),1)-1)</f>
        <v>MO ČRS Jindřichův Hradec AWAS DRENNAN</v>
      </c>
      <c r="H48" s="32" t="s">
        <v>43</v>
      </c>
      <c r="I48" s="32">
        <v>8</v>
      </c>
      <c r="J48" s="80">
        <f>INDEX('1k - 2. závod'!$A:$BA,$I48+5,INDEX('1k - Základní list'!$B:$B,MATCH($H48,'1k - Základní list'!$A:$A,0),1))</f>
        <v>1030</v>
      </c>
      <c r="K48" s="35">
        <f>INDEX('1k - 2. závod'!$A:$BA,$I48+5,INDEX('1k - Základní list'!$B:$B,MATCH($H48,'1k - Základní list'!$A:$A,0),1)+3)</f>
        <v>10.5</v>
      </c>
      <c r="L48" s="62" t="str">
        <f>INDEX('1k - 2. závod'!$A:$BA,$I48+5,INDEX('1k - Základní list'!$B:$B,MATCH($H48,'1k - Základní list'!$A:$A,0),1)-2)</f>
        <v>Ing. Žigo Ladislav</v>
      </c>
      <c r="M48" s="138" t="str">
        <f>INDEX('1k - 2. závod'!$A:$BA,$I48+5,INDEX('1k - Základní list'!$B:$B,MATCH($H48,'1k - Základní list'!$A:$A,0),1)-1)</f>
        <v>MO MRS Třebíč - SENSAS</v>
      </c>
    </row>
    <row r="49" spans="1:13" ht="31.5" customHeight="1" x14ac:dyDescent="0.2">
      <c r="A49" s="34">
        <v>45</v>
      </c>
      <c r="B49" s="32" t="s">
        <v>43</v>
      </c>
      <c r="C49" s="32">
        <v>9</v>
      </c>
      <c r="D49" s="80">
        <f>INDEX('1k - 1. závod'!$A:$BA,$C49+5,INDEX('1k - Základní list'!$B:$B,MATCH($B49,'1k - Základní list'!$A:$A,0),1))</f>
        <v>7070</v>
      </c>
      <c r="E49" s="35">
        <f>INDEX('1k - 1. závod'!$A:$BA,$C49+5,INDEX('1k - Základní list'!$B:$B,MATCH($B49,'1k - Základní list'!$A:$A,0),1)+3)</f>
        <v>10</v>
      </c>
      <c r="F49" s="62" t="str">
        <f>INDEX('1k - 1. závod'!$A:$BA,$C49+5,INDEX('1k - Základní list'!$B:$B,MATCH($B49,'1k - Základní list'!$A:$A,0),1)-2)</f>
        <v>Foret Roman</v>
      </c>
      <c r="G49" s="138" t="str">
        <f>INDEX('1k - 1. závod'!$A:$BA,$C49+5,INDEX('1k - Základní list'!$B:$B,MATCH($B49,'1k - Základní list'!$A:$A,0),1)-1)</f>
        <v>RS Crazy Boys MO Hustopeče Maver</v>
      </c>
      <c r="H49" s="32" t="s">
        <v>43</v>
      </c>
      <c r="I49" s="32">
        <v>9</v>
      </c>
      <c r="J49" s="80">
        <f>INDEX('1k - 2. závod'!$A:$BA,$I49+5,INDEX('1k - Základní list'!$B:$B,MATCH($H49,'1k - Základní list'!$A:$A,0),1))</f>
        <v>4840</v>
      </c>
      <c r="K49" s="35">
        <f>INDEX('1k - 2. závod'!$A:$BA,$I49+5,INDEX('1k - Základní list'!$B:$B,MATCH($H49,'1k - Základní list'!$A:$A,0),1)+3)</f>
        <v>5</v>
      </c>
      <c r="L49" s="62" t="str">
        <f>INDEX('1k - 2. závod'!$A:$BA,$I49+5,INDEX('1k - Základní list'!$B:$B,MATCH($H49,'1k - Základní list'!$A:$A,0),1)-2)</f>
        <v>Pokorný Ondřej</v>
      </c>
      <c r="M49" s="138" t="str">
        <f>INDEX('1k - 2. závod'!$A:$BA,$I49+5,INDEX('1k - Základní list'!$B:$B,MATCH($H49,'1k - Základní list'!$A:$A,0),1)-1)</f>
        <v>MO ČRS NOVÉ STRAŠECÍ - MAVER</v>
      </c>
    </row>
    <row r="50" spans="1:13" ht="31.5" customHeight="1" x14ac:dyDescent="0.2">
      <c r="A50" s="34">
        <v>46</v>
      </c>
      <c r="B50" s="32" t="s">
        <v>43</v>
      </c>
      <c r="C50" s="32">
        <v>10</v>
      </c>
      <c r="D50" s="80">
        <f>INDEX('1k - 1. závod'!$A:$BA,$C50+5,INDEX('1k - Základní list'!$B:$B,MATCH($B50,'1k - Základní list'!$A:$A,0),1))</f>
        <v>10920</v>
      </c>
      <c r="E50" s="35">
        <f>INDEX('1k - 1. závod'!$A:$BA,$C50+5,INDEX('1k - Základní list'!$B:$B,MATCH($B50,'1k - Základní list'!$A:$A,0),1)+3)</f>
        <v>3</v>
      </c>
      <c r="F50" s="62" t="str">
        <f>INDEX('1k - 1. závod'!$A:$BA,$C50+5,INDEX('1k - Základní list'!$B:$B,MATCH($B50,'1k - Základní list'!$A:$A,0),1)-2)</f>
        <v>Bradna Ladislav ml.</v>
      </c>
      <c r="G50" s="138" t="str">
        <f>INDEX('1k - 1. závod'!$A:$BA,$C50+5,INDEX('1k - Základní list'!$B:$B,MATCH($B50,'1k - Základní list'!$A:$A,0),1)-1)</f>
        <v>MRS Uherské Hradiště PRESTON</v>
      </c>
      <c r="H50" s="32" t="s">
        <v>43</v>
      </c>
      <c r="I50" s="32">
        <v>10</v>
      </c>
      <c r="J50" s="80">
        <f>INDEX('1k - 2. závod'!$A:$BA,$I50+5,INDEX('1k - Základní list'!$B:$B,MATCH($H50,'1k - Základní list'!$A:$A,0),1))</f>
        <v>3420</v>
      </c>
      <c r="K50" s="35">
        <f>INDEX('1k - 2. závod'!$A:$BA,$I50+5,INDEX('1k - Základní list'!$B:$B,MATCH($H50,'1k - Základní list'!$A:$A,0),1)+3)</f>
        <v>6</v>
      </c>
      <c r="L50" s="62" t="str">
        <f>INDEX('1k - 2. závod'!$A:$BA,$I50+5,INDEX('1k - Základní list'!$B:$B,MATCH($H50,'1k - Základní list'!$A:$A,0),1)-2)</f>
        <v>Šimůnek Karel</v>
      </c>
      <c r="M50" s="138" t="str">
        <f>INDEX('1k - 2. závod'!$A:$BA,$I50+5,INDEX('1k - Základní list'!$B:$B,MATCH($H50,'1k - Základní list'!$A:$A,0),1)-1)</f>
        <v>MO ČRS Mělník - Colmic</v>
      </c>
    </row>
    <row r="51" spans="1:13" ht="31.5" customHeight="1" x14ac:dyDescent="0.2">
      <c r="A51" s="34">
        <v>47</v>
      </c>
      <c r="B51" s="32" t="s">
        <v>43</v>
      </c>
      <c r="C51" s="32">
        <v>11</v>
      </c>
      <c r="D51" s="80">
        <f>INDEX('1k - 1. závod'!$A:$BA,$C51+5,INDEX('1k - Základní list'!$B:$B,MATCH($B51,'1k - Základní list'!$A:$A,0),1))</f>
        <v>9390</v>
      </c>
      <c r="E51" s="35">
        <f>INDEX('1k - 1. závod'!$A:$BA,$C51+5,INDEX('1k - Základní list'!$B:$B,MATCH($B51,'1k - Základní list'!$A:$A,0),1)+3)</f>
        <v>6</v>
      </c>
      <c r="F51" s="62" t="str">
        <f>INDEX('1k - 1. závod'!$A:$BA,$C51+5,INDEX('1k - Základní list'!$B:$B,MATCH($B51,'1k - Základní list'!$A:$A,0),1)-2)</f>
        <v>Konopásek Ladislav</v>
      </c>
      <c r="G51" s="138" t="str">
        <f>INDEX('1k - 1. závod'!$A:$BA,$C51+5,INDEX('1k - Základní list'!$B:$B,MATCH($B51,'1k - Základní list'!$A:$A,0),1)-1)</f>
        <v>ČRS Rybářský sportovní klub Pardubice COLMIC</v>
      </c>
      <c r="H51" s="32" t="s">
        <v>43</v>
      </c>
      <c r="I51" s="32">
        <v>11</v>
      </c>
      <c r="J51" s="80">
        <f>INDEX('1k - 2. závod'!$A:$BA,$I51+5,INDEX('1k - Základní list'!$B:$B,MATCH($H51,'1k - Základní list'!$A:$A,0),1))</f>
        <v>6040</v>
      </c>
      <c r="K51" s="35">
        <f>INDEX('1k - 2. závod'!$A:$BA,$I51+5,INDEX('1k - Základní list'!$B:$B,MATCH($H51,'1k - Základní list'!$A:$A,0),1)+3)</f>
        <v>2</v>
      </c>
      <c r="L51" s="62" t="str">
        <f>INDEX('1k - 2. závod'!$A:$BA,$I51+5,INDEX('1k - Základní list'!$B:$B,MATCH($H51,'1k - Základní list'!$A:$A,0),1)-2)</f>
        <v>Polovic Ladislav</v>
      </c>
      <c r="M51" s="138" t="str">
        <f>INDEX('1k - 2. závod'!$A:$BA,$I51+5,INDEX('1k - Základní list'!$B:$B,MATCH($H51,'1k - Základní list'!$A:$A,0),1)-1)</f>
        <v>MO ČRS Jindřichův Hradec AWAS DRENNAN</v>
      </c>
    </row>
    <row r="52" spans="1:13" ht="31.5" customHeight="1" x14ac:dyDescent="0.2">
      <c r="A52" s="34">
        <v>48</v>
      </c>
      <c r="B52" s="32" t="s">
        <v>43</v>
      </c>
      <c r="C52" s="32">
        <v>12</v>
      </c>
      <c r="D52" s="80">
        <f>INDEX('1k - 1. závod'!$A:$BA,$C52+5,INDEX('1k - Základní list'!$B:$B,MATCH($B52,'1k - Základní list'!$A:$A,0),1))</f>
        <v>7500</v>
      </c>
      <c r="E52" s="35">
        <f>INDEX('1k - 1. závod'!$A:$BA,$C52+5,INDEX('1k - Základní list'!$B:$B,MATCH($B52,'1k - Základní list'!$A:$A,0),1)+3)</f>
        <v>9</v>
      </c>
      <c r="F52" s="62" t="str">
        <f>INDEX('1k - 1. závod'!$A:$BA,$C52+5,INDEX('1k - Základní list'!$B:$B,MATCH($B52,'1k - Základní list'!$A:$A,0),1)-2)</f>
        <v>Zahrádková Klára</v>
      </c>
      <c r="G52" s="138" t="str">
        <f>INDEX('1k - 1. závod'!$A:$BA,$C52+5,INDEX('1k - Základní list'!$B:$B,MATCH($B52,'1k - Základní list'!$A:$A,0),1)-1)</f>
        <v>MO ČRS Mělník - Colmic</v>
      </c>
      <c r="H52" s="32" t="s">
        <v>43</v>
      </c>
      <c r="I52" s="32">
        <v>12</v>
      </c>
      <c r="J52" s="80">
        <f>INDEX('1k - 2. závod'!$A:$BA,$I52+5,INDEX('1k - Základní list'!$B:$B,MATCH($H52,'1k - Základní list'!$A:$A,0),1))</f>
        <v>7350</v>
      </c>
      <c r="K52" s="35">
        <f>INDEX('1k - 2. závod'!$A:$BA,$I52+5,INDEX('1k - Základní list'!$B:$B,MATCH($H52,'1k - Základní list'!$A:$A,0),1)+3)</f>
        <v>1</v>
      </c>
      <c r="L52" s="62" t="str">
        <f>INDEX('1k - 2. závod'!$A:$BA,$I52+5,INDEX('1k - Základní list'!$B:$B,MATCH($H52,'1k - Základní list'!$A:$A,0),1)-2)</f>
        <v>Kolínek Miroslav</v>
      </c>
      <c r="M52" s="138" t="str">
        <f>INDEX('1k - 2. závod'!$A:$BA,$I52+5,INDEX('1k - Základní list'!$B:$B,MATCH($H52,'1k - Základní list'!$A:$A,0),1)-1)</f>
        <v>MRS Uherské Hradiště PRESTON</v>
      </c>
    </row>
    <row r="53" spans="1:13" x14ac:dyDescent="0.2">
      <c r="B53" s="31"/>
      <c r="C53" s="31"/>
      <c r="H53" s="31"/>
      <c r="I53" s="31"/>
    </row>
    <row r="54" spans="1:13" x14ac:dyDescent="0.2">
      <c r="B54" s="31"/>
      <c r="C54" s="31"/>
      <c r="H54" s="31"/>
      <c r="I54" s="31"/>
    </row>
    <row r="55" spans="1:13" x14ac:dyDescent="0.2">
      <c r="B55" s="31"/>
      <c r="C55" s="31"/>
      <c r="H55" s="31"/>
      <c r="I55" s="31"/>
    </row>
    <row r="56" spans="1:13" x14ac:dyDescent="0.2">
      <c r="B56" s="31"/>
      <c r="C56" s="31"/>
      <c r="H56" s="31"/>
      <c r="I56" s="31"/>
    </row>
    <row r="57" spans="1:13" x14ac:dyDescent="0.2">
      <c r="B57" s="31"/>
      <c r="C57" s="31"/>
      <c r="H57" s="31"/>
      <c r="I57" s="31"/>
    </row>
    <row r="58" spans="1:13" x14ac:dyDescent="0.2">
      <c r="B58" s="31"/>
      <c r="C58" s="31"/>
      <c r="H58" s="31"/>
      <c r="I58" s="31"/>
    </row>
    <row r="59" spans="1:13" x14ac:dyDescent="0.2">
      <c r="B59" s="31"/>
      <c r="C59" s="31"/>
      <c r="H59" s="31"/>
      <c r="I59" s="31"/>
    </row>
    <row r="60" spans="1:13" x14ac:dyDescent="0.2">
      <c r="B60" s="31"/>
      <c r="C60" s="31"/>
      <c r="H60" s="31"/>
      <c r="I60" s="31"/>
    </row>
    <row r="61" spans="1:13" x14ac:dyDescent="0.2">
      <c r="B61" s="31"/>
      <c r="C61" s="31"/>
      <c r="H61" s="31"/>
      <c r="I61" s="31"/>
    </row>
    <row r="62" spans="1:13" x14ac:dyDescent="0.2">
      <c r="B62" s="31"/>
      <c r="C62" s="31"/>
      <c r="H62" s="31"/>
      <c r="I62" s="31"/>
    </row>
    <row r="63" spans="1:13" x14ac:dyDescent="0.2">
      <c r="B63" s="31"/>
      <c r="C63" s="31"/>
    </row>
    <row r="64" spans="1:13" x14ac:dyDescent="0.2">
      <c r="B64" s="31"/>
      <c r="C64" s="31"/>
    </row>
    <row r="65" spans="2:3" x14ac:dyDescent="0.2">
      <c r="B65" s="31"/>
      <c r="C65" s="31"/>
    </row>
    <row r="66" spans="2:3" x14ac:dyDescent="0.2">
      <c r="B66" s="31"/>
      <c r="C66" s="31"/>
    </row>
    <row r="67" spans="2:3" x14ac:dyDescent="0.2">
      <c r="B67" s="31"/>
      <c r="C67" s="31"/>
    </row>
    <row r="68" spans="2:3" x14ac:dyDescent="0.2">
      <c r="B68" s="31"/>
      <c r="C68" s="31"/>
    </row>
    <row r="69" spans="2:3" x14ac:dyDescent="0.2">
      <c r="B69" s="31"/>
      <c r="C69" s="31"/>
    </row>
    <row r="70" spans="2:3" x14ac:dyDescent="0.2">
      <c r="B70" s="31"/>
      <c r="C70" s="31"/>
    </row>
    <row r="71" spans="2:3" x14ac:dyDescent="0.2">
      <c r="B71" s="31"/>
      <c r="C71" s="31"/>
    </row>
    <row r="72" spans="2:3" x14ac:dyDescent="0.2">
      <c r="B72" s="31"/>
      <c r="C72" s="31"/>
    </row>
    <row r="73" spans="2:3" x14ac:dyDescent="0.2">
      <c r="B73" s="31"/>
      <c r="C73" s="31"/>
    </row>
  </sheetData>
  <sheetProtection sheet="1" objects="1" scenarios="1"/>
  <autoFilter ref="B4:M52"/>
  <mergeCells count="5">
    <mergeCell ref="A3:A4"/>
    <mergeCell ref="B3:G3"/>
    <mergeCell ref="H3:M3"/>
    <mergeCell ref="A1:AH1"/>
    <mergeCell ref="A2:AH2"/>
  </mergeCells>
  <phoneticPr fontId="0" type="noConversion"/>
  <printOptions horizontalCentered="1"/>
  <pageMargins left="0.19685039370078741" right="0.19685039370078741" top="0.39370078740157483" bottom="0.43307086614173229" header="0.27559055118110237" footer="0.27559055118110237"/>
  <pageSetup paperSize="9" scale="43" orientation="portrait" horizontalDpi="4294967293" verticalDpi="4294967293" r:id="rId1"/>
  <headerFooter alignWithMargins="0">
    <oddHeader>&amp;C&amp;"Arial CE,Tučné"&amp;16&amp;A</oddHeader>
    <oddFooter>&amp;CStránka &amp;P z &amp;N&amp;R&amp;F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>
    <pageSetUpPr fitToPage="1"/>
  </sheetPr>
  <dimension ref="A1:K34"/>
  <sheetViews>
    <sheetView view="pageBreakPreview" zoomScaleNormal="100" zoomScaleSheetLayoutView="100" workbookViewId="0">
      <pane xSplit="2" ySplit="3" topLeftCell="C4" activePane="bottomRight" state="frozen"/>
      <selection activeCell="A3" sqref="A3:A4"/>
      <selection pane="topRight" activeCell="A3" sqref="A3:A4"/>
      <selection pane="bottomLeft" activeCell="A3" sqref="A3:A4"/>
      <selection pane="bottomRight" activeCell="A3" sqref="A3:A4"/>
    </sheetView>
  </sheetViews>
  <sheetFormatPr defaultColWidth="9.140625" defaultRowHeight="12.75" x14ac:dyDescent="0.2"/>
  <cols>
    <col min="1" max="1" width="4" style="139" bestFit="1" customWidth="1"/>
    <col min="2" max="2" width="47.7109375" style="139" customWidth="1"/>
    <col min="3" max="6" width="4.42578125" style="139" bestFit="1" customWidth="1"/>
    <col min="7" max="7" width="9.140625" style="139"/>
    <col min="8" max="8" width="9.28515625" style="139" bestFit="1" customWidth="1"/>
    <col min="9" max="9" width="50.28515625" style="139" bestFit="1" customWidth="1"/>
    <col min="10" max="16384" width="9.140625" style="139"/>
  </cols>
  <sheetData>
    <row r="1" spans="1:11" ht="20.25" customHeight="1" x14ac:dyDescent="0.3">
      <c r="A1" s="267"/>
      <c r="B1" s="267" t="s">
        <v>48</v>
      </c>
      <c r="C1" s="140"/>
      <c r="D1" s="140"/>
      <c r="E1" s="140"/>
      <c r="F1" s="140"/>
      <c r="G1" s="139">
        <v>12</v>
      </c>
    </row>
    <row r="2" spans="1:11" ht="15.75" customHeight="1" x14ac:dyDescent="0.3">
      <c r="A2" s="267"/>
      <c r="B2" s="267"/>
      <c r="C2" s="141"/>
      <c r="D2" s="141"/>
      <c r="E2" s="141"/>
      <c r="F2" s="141"/>
      <c r="H2" s="268" t="s">
        <v>120</v>
      </c>
      <c r="I2" s="268"/>
      <c r="J2" s="268"/>
      <c r="K2" s="268"/>
    </row>
    <row r="3" spans="1:11" ht="18" customHeight="1" x14ac:dyDescent="0.2">
      <c r="A3" s="239" t="s">
        <v>132</v>
      </c>
      <c r="B3" s="240" t="s">
        <v>54</v>
      </c>
      <c r="C3" s="241" t="s">
        <v>17</v>
      </c>
      <c r="D3" s="241" t="s">
        <v>41</v>
      </c>
      <c r="E3" s="241" t="s">
        <v>42</v>
      </c>
      <c r="F3" s="241" t="s">
        <v>43</v>
      </c>
      <c r="G3" s="183" t="s">
        <v>121</v>
      </c>
      <c r="H3" s="235" t="s">
        <v>122</v>
      </c>
      <c r="I3" s="235" t="s">
        <v>123</v>
      </c>
      <c r="J3" s="235" t="s">
        <v>124</v>
      </c>
      <c r="K3" s="235" t="s">
        <v>125</v>
      </c>
    </row>
    <row r="4" spans="1:11" ht="24" customHeight="1" x14ac:dyDescent="0.2">
      <c r="A4" s="184" t="str">
        <f t="shared" ref="A4:A15" si="0">IF(ISNA(MATCH(G4,J:J,0)),"",INDEX(H:H,MATCH(G4,J:J,0),))</f>
        <v/>
      </c>
      <c r="B4" s="247" t="str">
        <f>IF(ISNA(MATCH(A4,$H$4:$H$15,0)),"",INDEX($I$4:$I$15,MATCH(A4,$H$4:$H$15,0),))</f>
        <v/>
      </c>
      <c r="C4" s="186">
        <v>1</v>
      </c>
      <c r="D4" s="186">
        <v>1</v>
      </c>
      <c r="E4" s="186">
        <v>1</v>
      </c>
      <c r="F4" s="186">
        <v>1</v>
      </c>
      <c r="G4" s="185">
        <v>1</v>
      </c>
      <c r="H4" s="238"/>
      <c r="I4" s="237" t="str">
        <f>Soupisky!$M4</f>
        <v>ČRS Rybářský sportovní klub Pardubice COLMIC</v>
      </c>
      <c r="J4" s="236"/>
      <c r="K4" s="236"/>
    </row>
    <row r="5" spans="1:11" ht="24" customHeight="1" x14ac:dyDescent="0.2">
      <c r="A5" s="184" t="str">
        <f t="shared" si="0"/>
        <v/>
      </c>
      <c r="B5" s="247" t="str">
        <f t="shared" ref="B5:B15" si="1">IF(ISNA(MATCH(A5,$H$4:$H$15,0)),"",INDEX($I$4:$I$15,MATCH(A5,$H$4:$H$15,0),))</f>
        <v/>
      </c>
      <c r="C5" s="186">
        <f>IF(C4+1&gt;$G$1,C4+1-$G$1,C4+1)</f>
        <v>2</v>
      </c>
      <c r="D5" s="186">
        <f>IF(D4+1&gt;$G$1,D4+1-$G$1,D4+1)</f>
        <v>2</v>
      </c>
      <c r="E5" s="186">
        <f>IF(E4+1&gt;$G$1,E4+1-$G$1,E4+1)</f>
        <v>2</v>
      </c>
      <c r="F5" s="186">
        <f>IF(F4+1&gt;$G$1,F4+1-$G$1,F4+1)</f>
        <v>2</v>
      </c>
      <c r="G5" s="185">
        <v>2</v>
      </c>
      <c r="H5" s="238"/>
      <c r="I5" s="237" t="str">
        <f>Soupisky!$M5</f>
        <v>RS Crazy Boys MO Hustopeče Maver</v>
      </c>
      <c r="J5" s="236"/>
      <c r="K5" s="236"/>
    </row>
    <row r="6" spans="1:11" ht="24" customHeight="1" x14ac:dyDescent="0.2">
      <c r="A6" s="184" t="str">
        <f t="shared" si="0"/>
        <v/>
      </c>
      <c r="B6" s="247" t="str">
        <f t="shared" si="1"/>
        <v/>
      </c>
      <c r="C6" s="186">
        <f t="shared" ref="C6:F15" si="2">IF(C5+1&gt;$G$1,C5+1-$G$1,C5+1)</f>
        <v>3</v>
      </c>
      <c r="D6" s="186">
        <f t="shared" si="2"/>
        <v>3</v>
      </c>
      <c r="E6" s="186">
        <f t="shared" si="2"/>
        <v>3</v>
      </c>
      <c r="F6" s="186">
        <f t="shared" si="2"/>
        <v>3</v>
      </c>
      <c r="G6" s="185">
        <v>3</v>
      </c>
      <c r="H6" s="238"/>
      <c r="I6" s="237" t="str">
        <f>Soupisky!$M6</f>
        <v>MRS Cortina Sensas</v>
      </c>
      <c r="J6" s="236"/>
      <c r="K6" s="236"/>
    </row>
    <row r="7" spans="1:11" ht="24" customHeight="1" x14ac:dyDescent="0.2">
      <c r="A7" s="184" t="str">
        <f t="shared" si="0"/>
        <v/>
      </c>
      <c r="B7" s="248" t="str">
        <f t="shared" si="1"/>
        <v/>
      </c>
      <c r="C7" s="186">
        <f t="shared" si="2"/>
        <v>4</v>
      </c>
      <c r="D7" s="186">
        <f t="shared" si="2"/>
        <v>4</v>
      </c>
      <c r="E7" s="186">
        <f t="shared" si="2"/>
        <v>4</v>
      </c>
      <c r="F7" s="186">
        <f t="shared" si="2"/>
        <v>4</v>
      </c>
      <c r="G7" s="185">
        <v>4</v>
      </c>
      <c r="H7" s="238"/>
      <c r="I7" s="237" t="str">
        <f>Soupisky!$M7</f>
        <v>MO ČRS NOVÉ STRAŠECÍ - MAVER</v>
      </c>
      <c r="J7" s="236"/>
      <c r="K7" s="236"/>
    </row>
    <row r="8" spans="1:11" ht="24" customHeight="1" x14ac:dyDescent="0.2">
      <c r="A8" s="184" t="str">
        <f t="shared" si="0"/>
        <v/>
      </c>
      <c r="B8" s="248" t="str">
        <f t="shared" si="1"/>
        <v/>
      </c>
      <c r="C8" s="186">
        <f t="shared" si="2"/>
        <v>5</v>
      </c>
      <c r="D8" s="186">
        <f t="shared" si="2"/>
        <v>5</v>
      </c>
      <c r="E8" s="186">
        <f t="shared" si="2"/>
        <v>5</v>
      </c>
      <c r="F8" s="186">
        <f t="shared" si="2"/>
        <v>5</v>
      </c>
      <c r="G8" s="185">
        <v>5</v>
      </c>
      <c r="H8" s="238"/>
      <c r="I8" s="237" t="str">
        <f>Soupisky!$M8</f>
        <v>MO Kolín RIVE</v>
      </c>
      <c r="J8" s="236"/>
      <c r="K8" s="236"/>
    </row>
    <row r="9" spans="1:11" ht="24" customHeight="1" x14ac:dyDescent="0.2">
      <c r="A9" s="184" t="str">
        <f t="shared" si="0"/>
        <v/>
      </c>
      <c r="B9" s="248" t="str">
        <f t="shared" si="1"/>
        <v/>
      </c>
      <c r="C9" s="186">
        <f t="shared" si="2"/>
        <v>6</v>
      </c>
      <c r="D9" s="186">
        <f t="shared" si="2"/>
        <v>6</v>
      </c>
      <c r="E9" s="186">
        <f t="shared" si="2"/>
        <v>6</v>
      </c>
      <c r="F9" s="186">
        <f t="shared" si="2"/>
        <v>6</v>
      </c>
      <c r="G9" s="185">
        <v>6</v>
      </c>
      <c r="H9" s="238"/>
      <c r="I9" s="237" t="str">
        <f>Soupisky!$M9</f>
        <v>ČRS MIVARDI CZ Mohelnice</v>
      </c>
      <c r="J9" s="236"/>
      <c r="K9" s="236"/>
    </row>
    <row r="10" spans="1:11" ht="24" customHeight="1" x14ac:dyDescent="0.2">
      <c r="A10" s="184" t="str">
        <f t="shared" si="0"/>
        <v/>
      </c>
      <c r="B10" s="248" t="str">
        <f t="shared" si="1"/>
        <v/>
      </c>
      <c r="C10" s="186">
        <f t="shared" si="2"/>
        <v>7</v>
      </c>
      <c r="D10" s="186">
        <f t="shared" si="2"/>
        <v>7</v>
      </c>
      <c r="E10" s="186">
        <f t="shared" si="2"/>
        <v>7</v>
      </c>
      <c r="F10" s="186">
        <f t="shared" si="2"/>
        <v>7</v>
      </c>
      <c r="G10" s="185">
        <v>7</v>
      </c>
      <c r="H10" s="238"/>
      <c r="I10" s="237" t="str">
        <f>Soupisky!$M10</f>
        <v>RSK LIPANI MIVARDI Třebechovice pod Orebem</v>
      </c>
      <c r="J10" s="236"/>
      <c r="K10" s="236"/>
    </row>
    <row r="11" spans="1:11" ht="24" customHeight="1" x14ac:dyDescent="0.2">
      <c r="A11" s="184" t="str">
        <f t="shared" si="0"/>
        <v/>
      </c>
      <c r="B11" s="248" t="str">
        <f t="shared" si="1"/>
        <v/>
      </c>
      <c r="C11" s="186">
        <f t="shared" si="2"/>
        <v>8</v>
      </c>
      <c r="D11" s="186">
        <f t="shared" si="2"/>
        <v>8</v>
      </c>
      <c r="E11" s="186">
        <f t="shared" si="2"/>
        <v>8</v>
      </c>
      <c r="F11" s="186">
        <f t="shared" si="2"/>
        <v>8</v>
      </c>
      <c r="G11" s="185">
        <v>8</v>
      </c>
      <c r="H11" s="238"/>
      <c r="I11" s="237" t="str">
        <f>Soupisky!$M11</f>
        <v>MO ČRS Jindřichův Hradec „A“</v>
      </c>
      <c r="J11" s="236"/>
      <c r="K11" s="236"/>
    </row>
    <row r="12" spans="1:11" ht="24" customHeight="1" x14ac:dyDescent="0.2">
      <c r="A12" s="184" t="str">
        <f t="shared" si="0"/>
        <v/>
      </c>
      <c r="B12" s="247" t="str">
        <f t="shared" si="1"/>
        <v/>
      </c>
      <c r="C12" s="186">
        <f t="shared" si="2"/>
        <v>9</v>
      </c>
      <c r="D12" s="186">
        <f t="shared" si="2"/>
        <v>9</v>
      </c>
      <c r="E12" s="186">
        <f t="shared" si="2"/>
        <v>9</v>
      </c>
      <c r="F12" s="186">
        <f t="shared" si="2"/>
        <v>9</v>
      </c>
      <c r="G12" s="185">
        <v>9</v>
      </c>
      <c r="H12" s="238"/>
      <c r="I12" s="237" t="str">
        <f>Soupisky!$M12</f>
        <v>MRS Uherské Hradiště PRESTON</v>
      </c>
      <c r="J12" s="236"/>
      <c r="K12" s="236"/>
    </row>
    <row r="13" spans="1:11" ht="24" customHeight="1" x14ac:dyDescent="0.2">
      <c r="A13" s="184" t="str">
        <f t="shared" si="0"/>
        <v/>
      </c>
      <c r="B13" s="247" t="str">
        <f t="shared" si="1"/>
        <v/>
      </c>
      <c r="C13" s="186">
        <f t="shared" si="2"/>
        <v>10</v>
      </c>
      <c r="D13" s="186">
        <f t="shared" si="2"/>
        <v>10</v>
      </c>
      <c r="E13" s="186">
        <f t="shared" si="2"/>
        <v>10</v>
      </c>
      <c r="F13" s="186">
        <f t="shared" si="2"/>
        <v>10</v>
      </c>
      <c r="G13" s="185">
        <v>10</v>
      </c>
      <c r="H13" s="238"/>
      <c r="I13" s="237" t="str">
        <f>Soupisky!$M13</f>
        <v>MO ČRS Jindřichův Hradec AWAS DRENNAN</v>
      </c>
      <c r="J13" s="236"/>
      <c r="K13" s="236"/>
    </row>
    <row r="14" spans="1:11" ht="24" customHeight="1" x14ac:dyDescent="0.2">
      <c r="A14" s="184" t="str">
        <f t="shared" si="0"/>
        <v/>
      </c>
      <c r="B14" s="247" t="str">
        <f t="shared" si="1"/>
        <v/>
      </c>
      <c r="C14" s="186">
        <f t="shared" si="2"/>
        <v>11</v>
      </c>
      <c r="D14" s="186">
        <f t="shared" si="2"/>
        <v>11</v>
      </c>
      <c r="E14" s="186">
        <f t="shared" si="2"/>
        <v>11</v>
      </c>
      <c r="F14" s="186">
        <f t="shared" si="2"/>
        <v>11</v>
      </c>
      <c r="G14" s="185">
        <v>11</v>
      </c>
      <c r="H14" s="238"/>
      <c r="I14" s="237" t="str">
        <f>Soupisky!$M14</f>
        <v>MO ČRS Mělník - Colmic</v>
      </c>
      <c r="J14" s="236"/>
      <c r="K14" s="236"/>
    </row>
    <row r="15" spans="1:11" ht="24" customHeight="1" x14ac:dyDescent="0.2">
      <c r="A15" s="184" t="str">
        <f t="shared" si="0"/>
        <v/>
      </c>
      <c r="B15" s="247" t="str">
        <f t="shared" si="1"/>
        <v/>
      </c>
      <c r="C15" s="186">
        <f t="shared" si="2"/>
        <v>12</v>
      </c>
      <c r="D15" s="186">
        <f t="shared" si="2"/>
        <v>12</v>
      </c>
      <c r="E15" s="186">
        <f t="shared" si="2"/>
        <v>12</v>
      </c>
      <c r="F15" s="186">
        <f t="shared" si="2"/>
        <v>12</v>
      </c>
      <c r="G15" s="185">
        <v>12</v>
      </c>
      <c r="H15" s="238"/>
      <c r="I15" s="237" t="str">
        <f>Soupisky!$M15</f>
        <v>MO MRS Třebíč - SENSAS</v>
      </c>
      <c r="J15" s="236"/>
      <c r="K15" s="236"/>
    </row>
    <row r="16" spans="1:11" ht="20.25" customHeight="1" x14ac:dyDescent="0.2">
      <c r="A16" s="246"/>
      <c r="B16" s="246"/>
      <c r="C16" s="246"/>
      <c r="D16" s="246"/>
      <c r="E16" s="246"/>
      <c r="F16" s="246"/>
      <c r="H16" s="188"/>
      <c r="I16" s="188"/>
      <c r="J16" s="188"/>
      <c r="K16" s="188"/>
    </row>
    <row r="17" spans="1:11" ht="20.25" customHeight="1" x14ac:dyDescent="0.2">
      <c r="A17" s="246"/>
      <c r="B17" s="246"/>
      <c r="C17" s="246"/>
      <c r="D17" s="246"/>
      <c r="E17" s="246"/>
      <c r="F17" s="246"/>
      <c r="H17" s="188"/>
      <c r="I17" s="189" t="s">
        <v>126</v>
      </c>
      <c r="J17" s="188"/>
      <c r="K17" s="188"/>
    </row>
    <row r="18" spans="1:11" ht="18" x14ac:dyDescent="0.2">
      <c r="A18" s="242"/>
      <c r="B18" s="243" t="s">
        <v>55</v>
      </c>
      <c r="C18" s="244" t="s">
        <v>17</v>
      </c>
      <c r="D18" s="244" t="s">
        <v>41</v>
      </c>
      <c r="E18" s="244" t="s">
        <v>42</v>
      </c>
      <c r="F18" s="244" t="s">
        <v>43</v>
      </c>
      <c r="G18" s="183" t="s">
        <v>121</v>
      </c>
      <c r="H18" s="188"/>
      <c r="I18" s="190" t="s">
        <v>127</v>
      </c>
      <c r="J18" s="188"/>
      <c r="K18" s="188"/>
    </row>
    <row r="19" spans="1:11" ht="24" customHeight="1" x14ac:dyDescent="0.2">
      <c r="A19" s="245" t="str">
        <f t="shared" ref="A19:A30" si="3">IF(ISNA(MATCH(G19,K:K,0)),"",INDEX(H:H,MATCH(G19,K:K,0),))</f>
        <v/>
      </c>
      <c r="B19" s="247" t="str">
        <f>IF(ISNA(MATCH(A19,$H$4:$H$15,0)),"",INDEX($I$4:$I$15,MATCH(A19,$H$4:$H$15,0),))</f>
        <v/>
      </c>
      <c r="C19" s="186">
        <f t="shared" ref="C19:F30" si="4">C4</f>
        <v>1</v>
      </c>
      <c r="D19" s="186">
        <f t="shared" si="4"/>
        <v>1</v>
      </c>
      <c r="E19" s="186">
        <f t="shared" si="4"/>
        <v>1</v>
      </c>
      <c r="F19" s="186">
        <f t="shared" si="4"/>
        <v>1</v>
      </c>
      <c r="G19" s="185">
        <v>1</v>
      </c>
      <c r="H19" s="188"/>
      <c r="I19" s="188"/>
      <c r="J19" s="188"/>
      <c r="K19" s="188"/>
    </row>
    <row r="20" spans="1:11" ht="24" customHeight="1" x14ac:dyDescent="0.2">
      <c r="A20" s="245" t="str">
        <f t="shared" si="3"/>
        <v/>
      </c>
      <c r="B20" s="247" t="str">
        <f t="shared" ref="B20:B30" si="5">IF(ISNA(MATCH(A20,$H$4:$H$15,0)),"",INDEX($I$4:$I$15,MATCH(A20,$H$4:$H$15,0),))</f>
        <v/>
      </c>
      <c r="C20" s="186">
        <f t="shared" si="4"/>
        <v>2</v>
      </c>
      <c r="D20" s="186">
        <f t="shared" si="4"/>
        <v>2</v>
      </c>
      <c r="E20" s="186">
        <f t="shared" si="4"/>
        <v>2</v>
      </c>
      <c r="F20" s="186">
        <f t="shared" si="4"/>
        <v>2</v>
      </c>
      <c r="G20" s="185">
        <v>2</v>
      </c>
      <c r="H20" s="191" t="s">
        <v>128</v>
      </c>
      <c r="I20" s="188"/>
      <c r="J20" s="188"/>
      <c r="K20" s="188"/>
    </row>
    <row r="21" spans="1:11" ht="24" customHeight="1" x14ac:dyDescent="0.2">
      <c r="A21" s="245" t="str">
        <f t="shared" si="3"/>
        <v/>
      </c>
      <c r="B21" s="247" t="str">
        <f t="shared" si="5"/>
        <v/>
      </c>
      <c r="C21" s="186">
        <f t="shared" si="4"/>
        <v>3</v>
      </c>
      <c r="D21" s="186">
        <f t="shared" si="4"/>
        <v>3</v>
      </c>
      <c r="E21" s="186">
        <f t="shared" si="4"/>
        <v>3</v>
      </c>
      <c r="F21" s="186">
        <f t="shared" si="4"/>
        <v>3</v>
      </c>
      <c r="G21" s="185">
        <v>3</v>
      </c>
      <c r="H21" s="194"/>
      <c r="I21" s="195"/>
      <c r="J21" s="196"/>
      <c r="K21" s="196"/>
    </row>
    <row r="22" spans="1:11" ht="24" customHeight="1" x14ac:dyDescent="0.2">
      <c r="A22" s="245" t="str">
        <f t="shared" si="3"/>
        <v/>
      </c>
      <c r="B22" s="248" t="str">
        <f t="shared" si="5"/>
        <v/>
      </c>
      <c r="C22" s="186">
        <f t="shared" si="4"/>
        <v>4</v>
      </c>
      <c r="D22" s="186">
        <f t="shared" si="4"/>
        <v>4</v>
      </c>
      <c r="E22" s="186">
        <f t="shared" si="4"/>
        <v>4</v>
      </c>
      <c r="F22" s="186">
        <f t="shared" si="4"/>
        <v>4</v>
      </c>
      <c r="G22" s="185">
        <v>4</v>
      </c>
      <c r="H22" s="194"/>
      <c r="I22" s="195"/>
      <c r="J22" s="196"/>
      <c r="K22" s="196"/>
    </row>
    <row r="23" spans="1:11" ht="24" customHeight="1" x14ac:dyDescent="0.2">
      <c r="A23" s="245" t="str">
        <f t="shared" si="3"/>
        <v/>
      </c>
      <c r="B23" s="248" t="str">
        <f t="shared" si="5"/>
        <v/>
      </c>
      <c r="C23" s="186">
        <f t="shared" si="4"/>
        <v>5</v>
      </c>
      <c r="D23" s="186">
        <f t="shared" si="4"/>
        <v>5</v>
      </c>
      <c r="E23" s="186">
        <f t="shared" si="4"/>
        <v>5</v>
      </c>
      <c r="F23" s="186">
        <f t="shared" si="4"/>
        <v>5</v>
      </c>
      <c r="G23" s="185">
        <v>5</v>
      </c>
      <c r="H23" s="194"/>
      <c r="I23" s="195"/>
      <c r="J23" s="196"/>
      <c r="K23" s="196"/>
    </row>
    <row r="24" spans="1:11" ht="24" customHeight="1" x14ac:dyDescent="0.2">
      <c r="A24" s="245" t="str">
        <f t="shared" si="3"/>
        <v/>
      </c>
      <c r="B24" s="248" t="str">
        <f t="shared" si="5"/>
        <v/>
      </c>
      <c r="C24" s="186">
        <f t="shared" si="4"/>
        <v>6</v>
      </c>
      <c r="D24" s="186">
        <f t="shared" si="4"/>
        <v>6</v>
      </c>
      <c r="E24" s="186">
        <f t="shared" si="4"/>
        <v>6</v>
      </c>
      <c r="F24" s="186">
        <f t="shared" si="4"/>
        <v>6</v>
      </c>
      <c r="G24" s="185">
        <v>6</v>
      </c>
      <c r="H24" s="195"/>
      <c r="I24" s="195"/>
      <c r="J24" s="196"/>
      <c r="K24" s="196"/>
    </row>
    <row r="25" spans="1:11" ht="24" customHeight="1" x14ac:dyDescent="0.2">
      <c r="A25" s="245" t="str">
        <f t="shared" si="3"/>
        <v/>
      </c>
      <c r="B25" s="248" t="str">
        <f t="shared" si="5"/>
        <v/>
      </c>
      <c r="C25" s="186">
        <f t="shared" si="4"/>
        <v>7</v>
      </c>
      <c r="D25" s="186">
        <f t="shared" si="4"/>
        <v>7</v>
      </c>
      <c r="E25" s="186">
        <f t="shared" si="4"/>
        <v>7</v>
      </c>
      <c r="F25" s="186">
        <f t="shared" si="4"/>
        <v>7</v>
      </c>
      <c r="G25" s="185">
        <v>7</v>
      </c>
      <c r="H25" s="193" t="s">
        <v>129</v>
      </c>
      <c r="I25" s="192"/>
      <c r="J25" s="188"/>
      <c r="K25" s="188"/>
    </row>
    <row r="26" spans="1:11" ht="24" customHeight="1" x14ac:dyDescent="0.2">
      <c r="A26" s="245" t="str">
        <f t="shared" si="3"/>
        <v/>
      </c>
      <c r="B26" s="248" t="str">
        <f t="shared" si="5"/>
        <v/>
      </c>
      <c r="C26" s="186">
        <f t="shared" si="4"/>
        <v>8</v>
      </c>
      <c r="D26" s="186">
        <f t="shared" si="4"/>
        <v>8</v>
      </c>
      <c r="E26" s="186">
        <f t="shared" si="4"/>
        <v>8</v>
      </c>
      <c r="F26" s="186">
        <f t="shared" si="4"/>
        <v>8</v>
      </c>
      <c r="G26" s="185">
        <v>8</v>
      </c>
      <c r="H26" s="194"/>
      <c r="I26" s="195"/>
      <c r="J26" s="196"/>
      <c r="K26" s="196"/>
    </row>
    <row r="27" spans="1:11" ht="24" customHeight="1" x14ac:dyDescent="0.2">
      <c r="A27" s="245" t="str">
        <f t="shared" si="3"/>
        <v/>
      </c>
      <c r="B27" s="247" t="str">
        <f t="shared" si="5"/>
        <v/>
      </c>
      <c r="C27" s="186">
        <f t="shared" si="4"/>
        <v>9</v>
      </c>
      <c r="D27" s="186">
        <f t="shared" si="4"/>
        <v>9</v>
      </c>
      <c r="E27" s="186">
        <f t="shared" si="4"/>
        <v>9</v>
      </c>
      <c r="F27" s="186">
        <f t="shared" si="4"/>
        <v>9</v>
      </c>
      <c r="G27" s="185">
        <v>9</v>
      </c>
      <c r="H27" s="194"/>
      <c r="I27" s="195"/>
      <c r="J27" s="196"/>
      <c r="K27" s="196"/>
    </row>
    <row r="28" spans="1:11" ht="24" customHeight="1" x14ac:dyDescent="0.2">
      <c r="A28" s="245" t="str">
        <f t="shared" si="3"/>
        <v/>
      </c>
      <c r="B28" s="247" t="str">
        <f t="shared" si="5"/>
        <v/>
      </c>
      <c r="C28" s="186">
        <f t="shared" si="4"/>
        <v>10</v>
      </c>
      <c r="D28" s="186">
        <f t="shared" si="4"/>
        <v>10</v>
      </c>
      <c r="E28" s="186">
        <f t="shared" si="4"/>
        <v>10</v>
      </c>
      <c r="F28" s="186">
        <f t="shared" si="4"/>
        <v>10</v>
      </c>
      <c r="G28" s="185">
        <v>10</v>
      </c>
      <c r="H28" s="194"/>
      <c r="I28" s="196"/>
      <c r="J28" s="196"/>
      <c r="K28" s="196"/>
    </row>
    <row r="29" spans="1:11" ht="24" customHeight="1" x14ac:dyDescent="0.2">
      <c r="A29" s="245" t="str">
        <f t="shared" si="3"/>
        <v/>
      </c>
      <c r="B29" s="247" t="str">
        <f t="shared" si="5"/>
        <v/>
      </c>
      <c r="C29" s="186">
        <f t="shared" si="4"/>
        <v>11</v>
      </c>
      <c r="D29" s="186">
        <f t="shared" si="4"/>
        <v>11</v>
      </c>
      <c r="E29" s="186">
        <f t="shared" si="4"/>
        <v>11</v>
      </c>
      <c r="F29" s="186">
        <f t="shared" si="4"/>
        <v>11</v>
      </c>
      <c r="G29" s="185">
        <v>11</v>
      </c>
      <c r="H29" s="196"/>
      <c r="I29" s="196"/>
      <c r="J29" s="196"/>
      <c r="K29" s="196"/>
    </row>
    <row r="30" spans="1:11" ht="24" customHeight="1" x14ac:dyDescent="0.2">
      <c r="A30" s="245" t="str">
        <f t="shared" si="3"/>
        <v/>
      </c>
      <c r="B30" s="247" t="str">
        <f t="shared" si="5"/>
        <v/>
      </c>
      <c r="C30" s="186">
        <f t="shared" si="4"/>
        <v>12</v>
      </c>
      <c r="D30" s="186">
        <f t="shared" si="4"/>
        <v>12</v>
      </c>
      <c r="E30" s="186">
        <f t="shared" si="4"/>
        <v>12</v>
      </c>
      <c r="F30" s="186">
        <f t="shared" si="4"/>
        <v>12</v>
      </c>
      <c r="G30" s="185">
        <v>12</v>
      </c>
      <c r="H30" s="196"/>
      <c r="I30" s="196"/>
      <c r="J30" s="196"/>
      <c r="K30" s="196"/>
    </row>
    <row r="31" spans="1:11" ht="20.25" customHeight="1" x14ac:dyDescent="0.2"/>
    <row r="32" spans="1:11" ht="20.25" customHeight="1" x14ac:dyDescent="0.2"/>
    <row r="33" spans="9:9" ht="20.25" customHeight="1" x14ac:dyDescent="0.2">
      <c r="I33" s="187"/>
    </row>
    <row r="34" spans="9:9" ht="20.25" customHeight="1" x14ac:dyDescent="0.2"/>
  </sheetData>
  <sheetProtection selectLockedCells="1" autoFilter="0"/>
  <autoFilter ref="H3:K15"/>
  <mergeCells count="3">
    <mergeCell ref="A1:A2"/>
    <mergeCell ref="B1:B2"/>
    <mergeCell ref="H2:K2"/>
  </mergeCells>
  <conditionalFormatting sqref="B4:B15">
    <cfRule type="duplicateValues" dxfId="133" priority="1" stopIfTrue="1"/>
  </conditionalFormatting>
  <conditionalFormatting sqref="B19:B30">
    <cfRule type="duplicateValues" dxfId="132" priority="2" stopIfTrue="1"/>
  </conditionalFormatting>
  <pageMargins left="0.43307086614173229" right="0.35433070866141736" top="0.59055118110236227" bottom="0.98425196850393704" header="0.31496062992125984" footer="0.51181102362204722"/>
  <pageSetup paperSize="9" orientation="portrait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fitToPage="1"/>
  </sheetPr>
  <dimension ref="A1:O77"/>
  <sheetViews>
    <sheetView showGridLines="0" showZeros="0" view="pageBreakPreview" zoomScaleNormal="100" zoomScaleSheetLayoutView="100" workbookViewId="0">
      <selection activeCell="A3" sqref="A3:A4"/>
    </sheetView>
  </sheetViews>
  <sheetFormatPr defaultRowHeight="12.75" outlineLevelRow="1" x14ac:dyDescent="0.2"/>
  <cols>
    <col min="1" max="1" width="7.85546875" style="11" bestFit="1" customWidth="1"/>
    <col min="2" max="2" width="6.140625" style="11" hidden="1" customWidth="1"/>
    <col min="3" max="3" width="9.28515625" style="11" customWidth="1"/>
    <col min="4" max="6" width="9.140625" style="11" customWidth="1"/>
    <col min="7" max="7" width="6.140625" style="11" customWidth="1"/>
    <col min="8" max="8" width="8.7109375" style="11" customWidth="1"/>
    <col min="9" max="9" width="11.140625" customWidth="1"/>
    <col min="10" max="10" width="10.5703125" customWidth="1"/>
    <col min="11" max="11" width="11.140625" customWidth="1"/>
    <col min="12" max="12" width="10.5703125" customWidth="1"/>
    <col min="13" max="13" width="12.28515625" customWidth="1"/>
    <col min="14" max="14" width="11.42578125" customWidth="1"/>
  </cols>
  <sheetData>
    <row r="1" spans="1:15" x14ac:dyDescent="0.2">
      <c r="A1" s="286" t="s">
        <v>25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</row>
    <row r="2" spans="1:15" x14ac:dyDescent="0.2">
      <c r="C2" s="287" t="s">
        <v>8</v>
      </c>
      <c r="D2" s="287"/>
      <c r="E2" s="300"/>
      <c r="F2" s="300"/>
      <c r="G2" s="300"/>
      <c r="H2" s="300"/>
      <c r="I2" s="64"/>
      <c r="J2" s="64"/>
      <c r="K2" s="64"/>
      <c r="L2" s="64"/>
      <c r="M2" s="64"/>
      <c r="N2" s="64"/>
    </row>
    <row r="3" spans="1:15" ht="15.75" x14ac:dyDescent="0.25">
      <c r="C3" s="287" t="s">
        <v>9</v>
      </c>
      <c r="D3" s="287"/>
      <c r="E3" s="167" t="str">
        <f>LIGA</f>
        <v>1. liga</v>
      </c>
      <c r="G3" s="167" t="str">
        <f ca="1">MID(CELL("filename",A1),FIND("]",CELL("filename",A1))+1,1) &amp; ". kolo"</f>
        <v>2. kolo</v>
      </c>
      <c r="I3" s="64"/>
      <c r="J3" s="64"/>
      <c r="K3" s="64"/>
      <c r="L3" s="64"/>
      <c r="M3" s="64"/>
      <c r="N3" s="64"/>
    </row>
    <row r="4" spans="1:15" x14ac:dyDescent="0.2">
      <c r="C4" s="14" t="s">
        <v>58</v>
      </c>
      <c r="D4" s="249"/>
      <c r="E4" s="65" t="s">
        <v>59</v>
      </c>
      <c r="F4" s="249"/>
      <c r="I4" s="64"/>
      <c r="J4" s="64"/>
      <c r="K4" s="64"/>
      <c r="L4" s="64"/>
      <c r="M4" s="64"/>
      <c r="N4" s="64"/>
    </row>
    <row r="5" spans="1:15" ht="15.75" x14ac:dyDescent="0.2">
      <c r="C5" s="287" t="s">
        <v>10</v>
      </c>
      <c r="D5" s="287"/>
      <c r="E5" s="298"/>
      <c r="F5" s="298"/>
      <c r="G5" s="298"/>
      <c r="H5" s="298"/>
      <c r="I5" s="64"/>
      <c r="J5" s="64"/>
      <c r="K5" s="64"/>
      <c r="L5" s="64"/>
      <c r="M5" s="64"/>
      <c r="N5" s="64"/>
    </row>
    <row r="6" spans="1:15" ht="15.75" x14ac:dyDescent="0.2">
      <c r="C6" s="287" t="s">
        <v>26</v>
      </c>
      <c r="D6" s="287"/>
      <c r="E6" s="299"/>
      <c r="F6" s="299"/>
      <c r="G6" s="299"/>
      <c r="H6" s="299"/>
      <c r="I6" s="64"/>
      <c r="J6" s="64"/>
      <c r="K6" s="64"/>
      <c r="L6" s="64"/>
      <c r="M6" s="64"/>
      <c r="N6" s="64"/>
    </row>
    <row r="7" spans="1:15" x14ac:dyDescent="0.2">
      <c r="C7" s="294"/>
      <c r="D7" s="294"/>
      <c r="E7" s="294"/>
      <c r="I7" s="64"/>
      <c r="J7" s="64"/>
      <c r="K7" s="64"/>
      <c r="L7" s="64"/>
      <c r="M7" s="64"/>
      <c r="N7" s="64"/>
    </row>
    <row r="8" spans="1:15" x14ac:dyDescent="0.2">
      <c r="A8" s="295" t="s">
        <v>22</v>
      </c>
      <c r="B8" s="295" t="s">
        <v>24</v>
      </c>
      <c r="C8" s="296" t="s">
        <v>27</v>
      </c>
      <c r="D8" s="297"/>
      <c r="E8" s="295" t="s">
        <v>30</v>
      </c>
      <c r="F8" s="295"/>
      <c r="G8" s="295"/>
      <c r="H8" s="295"/>
      <c r="I8" s="288" t="s">
        <v>31</v>
      </c>
      <c r="J8" s="288"/>
      <c r="K8" s="288" t="s">
        <v>32</v>
      </c>
      <c r="L8" s="288"/>
      <c r="M8" s="288" t="s">
        <v>38</v>
      </c>
      <c r="N8" s="288"/>
    </row>
    <row r="9" spans="1:15" s="18" customFormat="1" ht="25.5" x14ac:dyDescent="0.2">
      <c r="A9" s="295"/>
      <c r="B9" s="295"/>
      <c r="C9" s="19" t="s">
        <v>50</v>
      </c>
      <c r="D9" s="19" t="s">
        <v>51</v>
      </c>
      <c r="E9" s="295"/>
      <c r="F9" s="295"/>
      <c r="G9" s="295"/>
      <c r="H9" s="295"/>
      <c r="I9" s="19" t="s">
        <v>33</v>
      </c>
      <c r="J9" s="19" t="s">
        <v>34</v>
      </c>
      <c r="K9" s="19" t="s">
        <v>37</v>
      </c>
      <c r="L9" s="19" t="s">
        <v>52</v>
      </c>
      <c r="M9" s="19" t="s">
        <v>37</v>
      </c>
      <c r="N9" s="19" t="s">
        <v>52</v>
      </c>
    </row>
    <row r="10" spans="1:15" s="18" customFormat="1" ht="15.75" x14ac:dyDescent="0.2">
      <c r="A10" s="293" t="s">
        <v>28</v>
      </c>
      <c r="B10" s="293"/>
      <c r="C10" s="29">
        <f>SUM(C11:C42)</f>
        <v>0</v>
      </c>
      <c r="D10" s="29">
        <f>SUM(D11:D42)</f>
        <v>0</v>
      </c>
      <c r="E10" s="289"/>
      <c r="F10" s="290"/>
      <c r="G10" s="290"/>
      <c r="H10" s="291"/>
      <c r="I10" s="21">
        <f>SUM(I11:I14)</f>
        <v>0</v>
      </c>
      <c r="J10" s="22" t="str">
        <f>IF(I10&gt;0,I10/$C10,"")</f>
        <v/>
      </c>
      <c r="K10" s="21">
        <f>SUM(K11:K14)</f>
        <v>0</v>
      </c>
      <c r="L10" s="22" t="str">
        <f>IF(K10&gt;0,K10/$D10,"")</f>
        <v/>
      </c>
      <c r="M10" s="21">
        <f>SUM(M11:M14)</f>
        <v>0</v>
      </c>
      <c r="N10" s="22" t="str">
        <f>IF(M10&gt;0,M10/(SUM(C10:D10)),"")</f>
        <v/>
      </c>
    </row>
    <row r="11" spans="1:15" ht="15.75" x14ac:dyDescent="0.2">
      <c r="A11" s="30" t="s">
        <v>17</v>
      </c>
      <c r="B11" s="20">
        <v>4</v>
      </c>
      <c r="C11" s="62">
        <f>IF(ISBLANK($A11),"",COUNTA('2k - 1. závod'!$D$6:$D$17))</f>
        <v>0</v>
      </c>
      <c r="D11" s="62">
        <f>IF(ISBLANK($A11),"",COUNTA('2k - 2. závod'!$D$6:$D$17))</f>
        <v>0</v>
      </c>
      <c r="E11" s="285"/>
      <c r="F11" s="285"/>
      <c r="G11" s="285"/>
      <c r="H11" s="285"/>
      <c r="I11" s="63">
        <f>SUM('2k - 1. závod'!$D$6:$D$17)</f>
        <v>0</v>
      </c>
      <c r="J11" s="22" t="str">
        <f>IF(I11&gt;0,I11/$C11,"")</f>
        <v/>
      </c>
      <c r="K11" s="63">
        <f>SUM('2k - 2. závod'!$D$6:$D$17)</f>
        <v>0</v>
      </c>
      <c r="L11" s="22" t="str">
        <f>IF(K11&gt;0,K11/$D11,"")</f>
        <v/>
      </c>
      <c r="M11" s="63">
        <f>SUM(I11,K11)</f>
        <v>0</v>
      </c>
      <c r="N11" s="22" t="str">
        <f>IF(M11&gt;0,M11/(SUM(C11:D11)),"")</f>
        <v/>
      </c>
      <c r="O11">
        <f>COUNTIF('2k - Výsledková listina'!$N$2:$N$56,'2k - Základní list'!A11)</f>
        <v>0</v>
      </c>
    </row>
    <row r="12" spans="1:15" ht="15.75" x14ac:dyDescent="0.2">
      <c r="A12" s="30" t="s">
        <v>41</v>
      </c>
      <c r="B12" s="20">
        <f>IF(ISBLANK(A12),"",B11+7)</f>
        <v>11</v>
      </c>
      <c r="C12" s="62">
        <f>IF(ISBLANK($A12),"",COUNTA('2k - 1. závod'!$K$6:$K$17))</f>
        <v>0</v>
      </c>
      <c r="D12" s="62">
        <f>IF(ISBLANK($A12),"",COUNTA('2k - 2. závod'!$K$6:$K$17))</f>
        <v>0</v>
      </c>
      <c r="E12" s="285"/>
      <c r="F12" s="285"/>
      <c r="G12" s="285"/>
      <c r="H12" s="285"/>
      <c r="I12" s="63">
        <f>SUM('2k - 1. závod'!$K$6:$K$17)</f>
        <v>0</v>
      </c>
      <c r="J12" s="22" t="str">
        <f>IF(I12&gt;0,I12/$C12,"")</f>
        <v/>
      </c>
      <c r="K12" s="63">
        <f>SUM('2k - 2. závod'!$K$6:$K$17)</f>
        <v>0</v>
      </c>
      <c r="L12" s="22" t="str">
        <f>IF(K12&gt;0,K12/$D12,"")</f>
        <v/>
      </c>
      <c r="M12" s="63">
        <f>SUM(I12,K12)</f>
        <v>0</v>
      </c>
      <c r="N12" s="22" t="str">
        <f>IF(M12&gt;0,M12/(SUM(C12:D12)),"")</f>
        <v/>
      </c>
      <c r="O12">
        <f>COUNTIF('2k - Výsledková listina'!$N$2:$N$56,'2k - Základní list'!A12)</f>
        <v>0</v>
      </c>
    </row>
    <row r="13" spans="1:15" ht="15.75" x14ac:dyDescent="0.2">
      <c r="A13" s="30" t="s">
        <v>42</v>
      </c>
      <c r="B13" s="20">
        <f>IF(ISBLANK(A13),"",B12+7)</f>
        <v>18</v>
      </c>
      <c r="C13" s="62">
        <f>IF(ISBLANK($A13),"",COUNTA('2k - 1. závod'!$R$6:$R$17))</f>
        <v>0</v>
      </c>
      <c r="D13" s="62">
        <f>IF(ISBLANK($A13),"",COUNTA('2k - 2. závod'!$R$6:$R$17))</f>
        <v>0</v>
      </c>
      <c r="E13" s="285"/>
      <c r="F13" s="285"/>
      <c r="G13" s="285"/>
      <c r="H13" s="285"/>
      <c r="I13" s="63">
        <f>SUM('2k - 1. závod'!$R$6:$R$17)</f>
        <v>0</v>
      </c>
      <c r="J13" s="22" t="str">
        <f>IF(I13&gt;0,I13/$C13,"")</f>
        <v/>
      </c>
      <c r="K13" s="63">
        <f>SUM('2k - 2. závod'!$R$6:$R$17)</f>
        <v>0</v>
      </c>
      <c r="L13" s="22" t="str">
        <f>IF(K13&gt;0,K13/$D13,"")</f>
        <v/>
      </c>
      <c r="M13" s="63">
        <f>SUM(I13,K13)</f>
        <v>0</v>
      </c>
      <c r="N13" s="22" t="str">
        <f>IF(M13&gt;0,M13/(SUM(C13:D13)),"")</f>
        <v/>
      </c>
      <c r="O13">
        <f>COUNTIF('2k - Výsledková listina'!$N$2:$N$56,'2k - Základní list'!A13)</f>
        <v>0</v>
      </c>
    </row>
    <row r="14" spans="1:15" ht="15.75" x14ac:dyDescent="0.2">
      <c r="A14" s="30" t="s">
        <v>43</v>
      </c>
      <c r="B14" s="20">
        <f>IF(ISBLANK(A14),"",B13+7)</f>
        <v>25</v>
      </c>
      <c r="C14" s="62">
        <f>IF(ISBLANK($A14),"",COUNTA('2k - 1. závod'!$Y$6:$Y$17))</f>
        <v>0</v>
      </c>
      <c r="D14" s="62">
        <f>IF(ISBLANK($A14),"",COUNTA('2k - 2. závod'!$Y$6:$Y$17))</f>
        <v>0</v>
      </c>
      <c r="E14" s="285"/>
      <c r="F14" s="285"/>
      <c r="G14" s="285"/>
      <c r="H14" s="285"/>
      <c r="I14" s="63">
        <f>SUM('2k - 1. závod'!$Y$6:$Y$17)</f>
        <v>0</v>
      </c>
      <c r="J14" s="22" t="str">
        <f>IF(I14&gt;0,I14/$C14,"")</f>
        <v/>
      </c>
      <c r="K14" s="63">
        <f>SUM('2k - 2. závod'!$Y$6:$Y$17)</f>
        <v>0</v>
      </c>
      <c r="L14" s="22" t="str">
        <f>IF(K14&gt;0,K14/$D14,"")</f>
        <v/>
      </c>
      <c r="M14" s="63">
        <f>SUM(I14,K14)</f>
        <v>0</v>
      </c>
      <c r="N14" s="22" t="str">
        <f>IF(M14&gt;0,M14/(SUM(C14:D14)),"")</f>
        <v/>
      </c>
      <c r="O14">
        <f>COUNTIF('2k - Výsledková listina'!$N$2:$N$56,'2k - Základní list'!A14)</f>
        <v>0</v>
      </c>
    </row>
    <row r="15" spans="1:15" s="64" customFormat="1" ht="15.75" x14ac:dyDescent="0.2">
      <c r="A15" s="70"/>
      <c r="B15" s="27"/>
      <c r="C15" s="70"/>
      <c r="D15" s="292" t="s">
        <v>44</v>
      </c>
      <c r="E15" s="292"/>
      <c r="F15" s="292"/>
      <c r="G15" s="292"/>
      <c r="H15" s="71"/>
      <c r="I15" s="72">
        <f>MAX('2k - 1. závod'!$D$6:$Y$17)</f>
        <v>0</v>
      </c>
      <c r="J15" s="28"/>
      <c r="K15" s="72">
        <f>MAX('2k - 2. závod'!$D$6:$Y$17)</f>
        <v>0</v>
      </c>
      <c r="L15" s="28"/>
      <c r="M15" s="72">
        <f>MAX(I15,K15)</f>
        <v>0</v>
      </c>
      <c r="N15" s="28"/>
    </row>
    <row r="16" spans="1:15" s="64" customFormat="1" x14ac:dyDescent="0.2">
      <c r="A16" s="11"/>
      <c r="B16" s="11"/>
      <c r="C16" s="11"/>
      <c r="D16" s="11"/>
      <c r="E16" s="11"/>
      <c r="F16" s="11"/>
      <c r="G16" s="11"/>
      <c r="H16" s="11"/>
    </row>
    <row r="17" spans="1:14" s="64" customFormat="1" x14ac:dyDescent="0.2">
      <c r="A17" s="120" t="s">
        <v>74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pans="1:14" s="64" customFormat="1" x14ac:dyDescent="0.2">
      <c r="A18" s="41"/>
      <c r="B18" s="11"/>
      <c r="C18" s="11"/>
      <c r="D18" s="11"/>
      <c r="E18" s="11"/>
      <c r="F18" s="11"/>
      <c r="G18" s="11"/>
      <c r="H18" s="11"/>
    </row>
    <row r="19" spans="1:14" s="23" customFormat="1" ht="15.75" customHeight="1" x14ac:dyDescent="0.2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  <row r="20" spans="1:14" s="23" customFormat="1" ht="15.75" x14ac:dyDescent="0.2">
      <c r="A20" s="281"/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</row>
    <row r="21" spans="1:14" s="23" customFormat="1" ht="18" x14ac:dyDescent="0.2">
      <c r="A21" s="282" t="s">
        <v>76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</row>
    <row r="22" spans="1:14" s="23" customFormat="1" x14ac:dyDescent="0.2">
      <c r="A22" s="10"/>
      <c r="B22" s="10"/>
      <c r="C22" s="109" t="s">
        <v>31</v>
      </c>
      <c r="D22" s="11"/>
      <c r="E22" s="11"/>
      <c r="F22" s="11"/>
      <c r="G22" s="11"/>
      <c r="H22" s="11"/>
      <c r="I22" s="11"/>
      <c r="J22" s="64"/>
      <c r="K22" s="64"/>
      <c r="L22" s="64"/>
      <c r="M22" s="283"/>
      <c r="N22" s="284"/>
    </row>
    <row r="23" spans="1:14" x14ac:dyDescent="0.2">
      <c r="C23" s="277" t="s">
        <v>57</v>
      </c>
      <c r="D23" s="277"/>
      <c r="E23" s="278" t="s">
        <v>77</v>
      </c>
      <c r="F23" s="279"/>
      <c r="G23" s="280"/>
      <c r="H23" s="110" t="s">
        <v>36</v>
      </c>
      <c r="I23" s="278" t="s">
        <v>78</v>
      </c>
      <c r="J23" s="279"/>
      <c r="K23" s="279"/>
      <c r="L23" s="279"/>
      <c r="M23" s="280"/>
      <c r="N23" s="111" t="s">
        <v>83</v>
      </c>
    </row>
    <row r="24" spans="1:14" x14ac:dyDescent="0.2">
      <c r="C24" s="269" t="str">
        <f>IF(ISBLANK(H24),"",INDEX('2k - Výsledková listina'!D:D,MATCH(H24,'2k - Výsledková listina'!U:U,0),))</f>
        <v/>
      </c>
      <c r="D24" s="270"/>
      <c r="E24" s="271" t="str">
        <f>IF(ISBLANK(H24),"",INDEX('2k - Výsledková listina'!W:W,MATCH(H24,'2k - Výsledková listina'!U:U,0),))</f>
        <v/>
      </c>
      <c r="F24" s="272"/>
      <c r="G24" s="273"/>
      <c r="H24" s="215"/>
      <c r="I24" s="274"/>
      <c r="J24" s="275"/>
      <c r="K24" s="275"/>
      <c r="L24" s="275"/>
      <c r="M24" s="276"/>
      <c r="N24" s="216"/>
    </row>
    <row r="25" spans="1:14" x14ac:dyDescent="0.2">
      <c r="C25" s="269" t="str">
        <f>IF(ISBLANK(H25),"",INDEX('2k - Výsledková listina'!D:D,MATCH(H25,'2k - Výsledková listina'!U:U,0),))</f>
        <v/>
      </c>
      <c r="D25" s="270"/>
      <c r="E25" s="271" t="str">
        <f>IF(ISBLANK(H25),"",INDEX('2k - Výsledková listina'!W:W,MATCH(H25,'2k - Výsledková listina'!U:U,0),))</f>
        <v/>
      </c>
      <c r="F25" s="272"/>
      <c r="G25" s="273"/>
      <c r="H25" s="215"/>
      <c r="I25" s="274"/>
      <c r="J25" s="275"/>
      <c r="K25" s="275"/>
      <c r="L25" s="275"/>
      <c r="M25" s="276"/>
      <c r="N25" s="216"/>
    </row>
    <row r="26" spans="1:14" hidden="1" outlineLevel="1" x14ac:dyDescent="0.2">
      <c r="C26" s="269" t="str">
        <f>IF(ISBLANK(H26),"",INDEX('2k - Výsledková listina'!D:D,MATCH(H26,'2k - Výsledková listina'!U:U,0),))</f>
        <v/>
      </c>
      <c r="D26" s="270"/>
      <c r="E26" s="271" t="str">
        <f>IF(ISBLANK(H26),"",INDEX('2k - Výsledková listina'!W:W,MATCH(H26,'2k - Výsledková listina'!U:U,0),))</f>
        <v/>
      </c>
      <c r="F26" s="272"/>
      <c r="G26" s="273"/>
      <c r="H26" s="215"/>
      <c r="I26" s="274"/>
      <c r="J26" s="275"/>
      <c r="K26" s="275"/>
      <c r="L26" s="275"/>
      <c r="M26" s="276"/>
      <c r="N26" s="216"/>
    </row>
    <row r="27" spans="1:14" hidden="1" outlineLevel="1" x14ac:dyDescent="0.2">
      <c r="C27" s="269" t="str">
        <f>IF(ISBLANK(H27),"",INDEX('2k - Výsledková listina'!D:D,MATCH(H27,'2k - Výsledková listina'!U:U,0),))</f>
        <v/>
      </c>
      <c r="D27" s="270"/>
      <c r="E27" s="271" t="str">
        <f>IF(ISBLANK(H27),"",INDEX('2k - Výsledková listina'!W:W,MATCH(H27,'2k - Výsledková listina'!U:U,0),))</f>
        <v/>
      </c>
      <c r="F27" s="272"/>
      <c r="G27" s="273"/>
      <c r="H27" s="215"/>
      <c r="I27" s="274"/>
      <c r="J27" s="275"/>
      <c r="K27" s="275"/>
      <c r="L27" s="275"/>
      <c r="M27" s="276"/>
      <c r="N27" s="216"/>
    </row>
    <row r="28" spans="1:14" hidden="1" outlineLevel="1" x14ac:dyDescent="0.2">
      <c r="C28" s="269" t="str">
        <f>IF(ISBLANK(H28),"",INDEX('2k - Výsledková listina'!D:D,MATCH(H28,'2k - Výsledková listina'!U:U,0),))</f>
        <v/>
      </c>
      <c r="D28" s="270"/>
      <c r="E28" s="271" t="str">
        <f>IF(ISBLANK(H28),"",INDEX('2k - Výsledková listina'!W:W,MATCH(H28,'2k - Výsledková listina'!U:U,0),))</f>
        <v/>
      </c>
      <c r="F28" s="272"/>
      <c r="G28" s="273"/>
      <c r="H28" s="215"/>
      <c r="I28" s="274"/>
      <c r="J28" s="275"/>
      <c r="K28" s="275"/>
      <c r="L28" s="275"/>
      <c r="M28" s="276"/>
      <c r="N28" s="216"/>
    </row>
    <row r="29" spans="1:14" hidden="1" outlineLevel="1" x14ac:dyDescent="0.2">
      <c r="C29" s="269" t="str">
        <f>IF(ISBLANK(H29),"",INDEX('2k - Výsledková listina'!D:D,MATCH(H29,'2k - Výsledková listina'!U:U,0),))</f>
        <v/>
      </c>
      <c r="D29" s="270"/>
      <c r="E29" s="271" t="str">
        <f>IF(ISBLANK(H29),"",INDEX('2k - Výsledková listina'!W:W,MATCH(H29,'2k - Výsledková listina'!U:U,0),))</f>
        <v/>
      </c>
      <c r="F29" s="272"/>
      <c r="G29" s="273"/>
      <c r="H29" s="215"/>
      <c r="I29" s="274"/>
      <c r="J29" s="275"/>
      <c r="K29" s="275"/>
      <c r="L29" s="275"/>
      <c r="M29" s="276"/>
      <c r="N29" s="216"/>
    </row>
    <row r="30" spans="1:14" hidden="1" outlineLevel="1" x14ac:dyDescent="0.2">
      <c r="C30" s="269" t="str">
        <f>IF(ISBLANK(H30),"",INDEX('2k - Výsledková listina'!D:D,MATCH(H30,'2k - Výsledková listina'!U:U,0),))</f>
        <v/>
      </c>
      <c r="D30" s="270"/>
      <c r="E30" s="271" t="str">
        <f>IF(ISBLANK(H30),"",INDEX('2k - Výsledková listina'!W:W,MATCH(H30,'2k - Výsledková listina'!U:U,0),))</f>
        <v/>
      </c>
      <c r="F30" s="272"/>
      <c r="G30" s="273"/>
      <c r="H30" s="215"/>
      <c r="I30" s="274"/>
      <c r="J30" s="275"/>
      <c r="K30" s="275"/>
      <c r="L30" s="275"/>
      <c r="M30" s="276"/>
      <c r="N30" s="216"/>
    </row>
    <row r="31" spans="1:14" hidden="1" outlineLevel="1" x14ac:dyDescent="0.2">
      <c r="C31" s="269" t="str">
        <f>IF(ISBLANK(H31),"",INDEX('2k - Výsledková listina'!D:D,MATCH(H31,'2k - Výsledková listina'!U:U,0),))</f>
        <v/>
      </c>
      <c r="D31" s="270"/>
      <c r="E31" s="271" t="str">
        <f>IF(ISBLANK(H31),"",INDEX('2k - Výsledková listina'!W:W,MATCH(H31,'2k - Výsledková listina'!U:U,0),))</f>
        <v/>
      </c>
      <c r="F31" s="272"/>
      <c r="G31" s="273"/>
      <c r="H31" s="215"/>
      <c r="I31" s="274"/>
      <c r="J31" s="275"/>
      <c r="K31" s="275"/>
      <c r="L31" s="275"/>
      <c r="M31" s="276"/>
      <c r="N31" s="216"/>
    </row>
    <row r="32" spans="1:14" hidden="1" outlineLevel="1" x14ac:dyDescent="0.2">
      <c r="C32" s="269" t="str">
        <f>IF(ISBLANK(H32),"",INDEX('2k - Výsledková listina'!D:D,MATCH(H32,'2k - Výsledková listina'!U:U,0),))</f>
        <v/>
      </c>
      <c r="D32" s="270"/>
      <c r="E32" s="271" t="str">
        <f>IF(ISBLANK(H32),"",INDEX('2k - Výsledková listina'!W:W,MATCH(H32,'2k - Výsledková listina'!U:U,0),))</f>
        <v/>
      </c>
      <c r="F32" s="272"/>
      <c r="G32" s="273"/>
      <c r="H32" s="215"/>
      <c r="I32" s="274"/>
      <c r="J32" s="275"/>
      <c r="K32" s="275"/>
      <c r="L32" s="275"/>
      <c r="M32" s="276"/>
      <c r="N32" s="216"/>
    </row>
    <row r="33" spans="3:14" hidden="1" outlineLevel="1" x14ac:dyDescent="0.2">
      <c r="C33" s="269" t="str">
        <f>IF(ISBLANK(H33),"",INDEX('2k - Výsledková listina'!D:D,MATCH(H33,'2k - Výsledková listina'!U:U,0),))</f>
        <v/>
      </c>
      <c r="D33" s="270"/>
      <c r="E33" s="271" t="str">
        <f>IF(ISBLANK(H33),"",INDEX('2k - Výsledková listina'!W:W,MATCH(H33,'2k - Výsledková listina'!U:U,0),))</f>
        <v/>
      </c>
      <c r="F33" s="272"/>
      <c r="G33" s="273"/>
      <c r="H33" s="215"/>
      <c r="I33" s="274"/>
      <c r="J33" s="275"/>
      <c r="K33" s="275"/>
      <c r="L33" s="275"/>
      <c r="M33" s="276"/>
      <c r="N33" s="216"/>
    </row>
    <row r="34" spans="3:14" hidden="1" outlineLevel="1" x14ac:dyDescent="0.2">
      <c r="C34" s="269" t="str">
        <f>IF(ISBLANK(H34),"",INDEX('2k - Výsledková listina'!D:D,MATCH(H34,'2k - Výsledková listina'!U:U,0),))</f>
        <v/>
      </c>
      <c r="D34" s="270"/>
      <c r="E34" s="271" t="str">
        <f>IF(ISBLANK(H34),"",INDEX('2k - Výsledková listina'!W:W,MATCH(H34,'2k - Výsledková listina'!U:U,0),))</f>
        <v/>
      </c>
      <c r="F34" s="272"/>
      <c r="G34" s="273"/>
      <c r="H34" s="215"/>
      <c r="I34" s="274"/>
      <c r="J34" s="275"/>
      <c r="K34" s="275"/>
      <c r="L34" s="275"/>
      <c r="M34" s="276"/>
      <c r="N34" s="216"/>
    </row>
    <row r="35" spans="3:14" hidden="1" outlineLevel="1" x14ac:dyDescent="0.2">
      <c r="C35" s="269" t="str">
        <f>IF(ISBLANK(H35),"",INDEX('2k - Výsledková listina'!D:D,MATCH(H35,'2k - Výsledková listina'!U:U,0),))</f>
        <v/>
      </c>
      <c r="D35" s="270"/>
      <c r="E35" s="271" t="str">
        <f>IF(ISBLANK(H35),"",INDEX('2k - Výsledková listina'!W:W,MATCH(H35,'2k - Výsledková listina'!U:U,0),))</f>
        <v/>
      </c>
      <c r="F35" s="272"/>
      <c r="G35" s="273"/>
      <c r="H35" s="215"/>
      <c r="I35" s="274"/>
      <c r="J35" s="275"/>
      <c r="K35" s="275"/>
      <c r="L35" s="275"/>
      <c r="M35" s="276"/>
      <c r="N35" s="216"/>
    </row>
    <row r="36" spans="3:14" hidden="1" outlineLevel="1" x14ac:dyDescent="0.2">
      <c r="C36" s="269" t="str">
        <f>IF(ISBLANK(H36),"",INDEX('2k - Výsledková listina'!D:D,MATCH(H36,'2k - Výsledková listina'!U:U,0),))</f>
        <v/>
      </c>
      <c r="D36" s="270"/>
      <c r="E36" s="271" t="str">
        <f>IF(ISBLANK(H36),"",INDEX('2k - Výsledková listina'!W:W,MATCH(H36,'2k - Výsledková listina'!U:U,0),))</f>
        <v/>
      </c>
      <c r="F36" s="272"/>
      <c r="G36" s="273"/>
      <c r="H36" s="215"/>
      <c r="I36" s="274"/>
      <c r="J36" s="275"/>
      <c r="K36" s="275"/>
      <c r="L36" s="275"/>
      <c r="M36" s="276"/>
      <c r="N36" s="216"/>
    </row>
    <row r="37" spans="3:14" hidden="1" outlineLevel="1" x14ac:dyDescent="0.2">
      <c r="C37" s="269" t="str">
        <f>IF(ISBLANK(H37),"",INDEX('2k - Výsledková listina'!D:D,MATCH(H37,'2k - Výsledková listina'!U:U,0),))</f>
        <v/>
      </c>
      <c r="D37" s="270"/>
      <c r="E37" s="271" t="str">
        <f>IF(ISBLANK(H37),"",INDEX('2k - Výsledková listina'!W:W,MATCH(H37,'2k - Výsledková listina'!U:U,0),))</f>
        <v/>
      </c>
      <c r="F37" s="272"/>
      <c r="G37" s="273"/>
      <c r="H37" s="215"/>
      <c r="I37" s="274"/>
      <c r="J37" s="275"/>
      <c r="K37" s="275"/>
      <c r="L37" s="275"/>
      <c r="M37" s="276"/>
      <c r="N37" s="216"/>
    </row>
    <row r="38" spans="3:14" hidden="1" outlineLevel="1" x14ac:dyDescent="0.2">
      <c r="C38" s="269" t="str">
        <f>IF(ISBLANK(H38),"",INDEX('2k - Výsledková listina'!D:D,MATCH(H38,'2k - Výsledková listina'!U:U,0),))</f>
        <v/>
      </c>
      <c r="D38" s="270"/>
      <c r="E38" s="271" t="str">
        <f>IF(ISBLANK(H38),"",INDEX('2k - Výsledková listina'!W:W,MATCH(H38,'2k - Výsledková listina'!U:U,0),))</f>
        <v/>
      </c>
      <c r="F38" s="272"/>
      <c r="G38" s="273"/>
      <c r="H38" s="215"/>
      <c r="I38" s="274"/>
      <c r="J38" s="275"/>
      <c r="K38" s="275"/>
      <c r="L38" s="275"/>
      <c r="M38" s="276"/>
      <c r="N38" s="216"/>
    </row>
    <row r="39" spans="3:14" hidden="1" outlineLevel="1" x14ac:dyDescent="0.2">
      <c r="C39" s="269" t="str">
        <f>IF(ISBLANK(H39),"",INDEX('2k - Výsledková listina'!D:D,MATCH(H39,'2k - Výsledková listina'!U:U,0),))</f>
        <v/>
      </c>
      <c r="D39" s="270"/>
      <c r="E39" s="271" t="str">
        <f>IF(ISBLANK(H39),"",INDEX('2k - Výsledková listina'!W:W,MATCH(H39,'2k - Výsledková listina'!U:U,0),))</f>
        <v/>
      </c>
      <c r="F39" s="272"/>
      <c r="G39" s="273"/>
      <c r="H39" s="215"/>
      <c r="I39" s="274"/>
      <c r="J39" s="275"/>
      <c r="K39" s="275"/>
      <c r="L39" s="275"/>
      <c r="M39" s="276"/>
      <c r="N39" s="216"/>
    </row>
    <row r="40" spans="3:14" hidden="1" outlineLevel="1" x14ac:dyDescent="0.2">
      <c r="C40" s="269" t="str">
        <f>IF(ISBLANK(H40),"",INDEX('2k - Výsledková listina'!D:D,MATCH(H40,'2k - Výsledková listina'!U:U,0),))</f>
        <v/>
      </c>
      <c r="D40" s="270"/>
      <c r="E40" s="271" t="str">
        <f>IF(ISBLANK(H40),"",INDEX('2k - Výsledková listina'!W:W,MATCH(H40,'2k - Výsledková listina'!U:U,0),))</f>
        <v/>
      </c>
      <c r="F40" s="272"/>
      <c r="G40" s="273"/>
      <c r="H40" s="215"/>
      <c r="I40" s="274"/>
      <c r="J40" s="275"/>
      <c r="K40" s="275"/>
      <c r="L40" s="275"/>
      <c r="M40" s="276"/>
      <c r="N40" s="216"/>
    </row>
    <row r="41" spans="3:14" hidden="1" outlineLevel="1" x14ac:dyDescent="0.2">
      <c r="C41" s="269" t="str">
        <f>IF(ISBLANK(H41),"",INDEX('2k - Výsledková listina'!D:D,MATCH(H41,'2k - Výsledková listina'!U:U,0),))</f>
        <v/>
      </c>
      <c r="D41" s="270"/>
      <c r="E41" s="271" t="str">
        <f>IF(ISBLANK(H41),"",INDEX('2k - Výsledková listina'!W:W,MATCH(H41,'2k - Výsledková listina'!U:U,0),))</f>
        <v/>
      </c>
      <c r="F41" s="272"/>
      <c r="G41" s="273"/>
      <c r="H41" s="215"/>
      <c r="I41" s="274"/>
      <c r="J41" s="275"/>
      <c r="K41" s="275"/>
      <c r="L41" s="275"/>
      <c r="M41" s="276"/>
      <c r="N41" s="216"/>
    </row>
    <row r="42" spans="3:14" hidden="1" outlineLevel="1" x14ac:dyDescent="0.2">
      <c r="C42" s="269" t="str">
        <f>IF(ISBLANK(H42),"",INDEX('2k - Výsledková listina'!D:D,MATCH(H42,'2k - Výsledková listina'!U:U,0),))</f>
        <v/>
      </c>
      <c r="D42" s="270"/>
      <c r="E42" s="271" t="str">
        <f>IF(ISBLANK(H42),"",INDEX('2k - Výsledková listina'!W:W,MATCH(H42,'2k - Výsledková listina'!U:U,0),))</f>
        <v/>
      </c>
      <c r="F42" s="272"/>
      <c r="G42" s="273"/>
      <c r="H42" s="215"/>
      <c r="I42" s="274"/>
      <c r="J42" s="275"/>
      <c r="K42" s="275"/>
      <c r="L42" s="275"/>
      <c r="M42" s="276"/>
      <c r="N42" s="216"/>
    </row>
    <row r="43" spans="3:14" hidden="1" outlineLevel="1" x14ac:dyDescent="0.2">
      <c r="C43" s="269" t="str">
        <f>IF(ISBLANK(H43),"",INDEX('2k - Výsledková listina'!D:D,MATCH(H43,'2k - Výsledková listina'!U:U,0),))</f>
        <v/>
      </c>
      <c r="D43" s="270"/>
      <c r="E43" s="271" t="str">
        <f>IF(ISBLANK(H43),"",INDEX('2k - Výsledková listina'!W:W,MATCH(H43,'2k - Výsledková listina'!U:U,0),))</f>
        <v/>
      </c>
      <c r="F43" s="272"/>
      <c r="G43" s="273"/>
      <c r="H43" s="215"/>
      <c r="I43" s="274"/>
      <c r="J43" s="275"/>
      <c r="K43" s="275"/>
      <c r="L43" s="275"/>
      <c r="M43" s="276"/>
      <c r="N43" s="216"/>
    </row>
    <row r="44" spans="3:14" collapsed="1" x14ac:dyDescent="0.2">
      <c r="I44" s="11"/>
      <c r="J44" s="64"/>
      <c r="K44" s="64"/>
      <c r="L44" s="64"/>
      <c r="M44" s="64"/>
      <c r="N44" s="64"/>
    </row>
    <row r="45" spans="3:14" x14ac:dyDescent="0.2">
      <c r="C45" s="109" t="s">
        <v>32</v>
      </c>
      <c r="I45" s="11"/>
      <c r="J45" s="64"/>
      <c r="K45" s="64"/>
      <c r="L45" s="64"/>
      <c r="M45" s="64"/>
      <c r="N45" s="64"/>
    </row>
    <row r="46" spans="3:14" x14ac:dyDescent="0.2">
      <c r="C46" s="277" t="s">
        <v>57</v>
      </c>
      <c r="D46" s="277"/>
      <c r="E46" s="278" t="s">
        <v>77</v>
      </c>
      <c r="F46" s="279"/>
      <c r="G46" s="280"/>
      <c r="H46" s="110" t="s">
        <v>36</v>
      </c>
      <c r="I46" s="278" t="s">
        <v>78</v>
      </c>
      <c r="J46" s="279"/>
      <c r="K46" s="279"/>
      <c r="L46" s="279"/>
      <c r="M46" s="280"/>
      <c r="N46" s="111" t="s">
        <v>83</v>
      </c>
    </row>
    <row r="47" spans="3:14" x14ac:dyDescent="0.2">
      <c r="C47" s="269" t="str">
        <f>IF(ISBLANK(H47),"",INDEX('2k - Výsledková listina'!M:M,MATCH(H47,'2k - Výsledková listina'!V:V,0),))</f>
        <v/>
      </c>
      <c r="D47" s="270"/>
      <c r="E47" s="271" t="str">
        <f>IF(ISBLANK(H47),"",INDEX('2k - Výsledková listina'!W:W,MATCH(H47,'2k - Výsledková listina'!V:V,0),))</f>
        <v/>
      </c>
      <c r="F47" s="272"/>
      <c r="G47" s="273"/>
      <c r="H47" s="217"/>
      <c r="I47" s="274"/>
      <c r="J47" s="275"/>
      <c r="K47" s="275"/>
      <c r="L47" s="275"/>
      <c r="M47" s="276"/>
      <c r="N47" s="216"/>
    </row>
    <row r="48" spans="3:14" x14ac:dyDescent="0.2">
      <c r="C48" s="269" t="str">
        <f>IF(ISBLANK(H48),"",INDEX('2k - Výsledková listina'!M:M,MATCH(H48,'2k - Výsledková listina'!V:V,0),))</f>
        <v/>
      </c>
      <c r="D48" s="270"/>
      <c r="E48" s="271" t="str">
        <f>IF(ISBLANK(H48),"",INDEX('2k - Výsledková listina'!W:W,MATCH(H48,'2k - Výsledková listina'!V:V,0),))</f>
        <v/>
      </c>
      <c r="F48" s="272"/>
      <c r="G48" s="273"/>
      <c r="H48" s="217"/>
      <c r="I48" s="274"/>
      <c r="J48" s="275"/>
      <c r="K48" s="275"/>
      <c r="L48" s="275"/>
      <c r="M48" s="276"/>
      <c r="N48" s="216"/>
    </row>
    <row r="49" spans="3:14" hidden="1" outlineLevel="1" x14ac:dyDescent="0.2">
      <c r="C49" s="269" t="str">
        <f>IF(ISBLANK(H49),"",INDEX('2k - Výsledková listina'!M:M,MATCH(H49,'2k - Výsledková listina'!V:V,0),))</f>
        <v/>
      </c>
      <c r="D49" s="270"/>
      <c r="E49" s="271" t="str">
        <f>IF(ISBLANK(H49),"",INDEX('2k - Výsledková listina'!W:W,MATCH(H49,'2k - Výsledková listina'!V:V,0),))</f>
        <v/>
      </c>
      <c r="F49" s="272"/>
      <c r="G49" s="273"/>
      <c r="H49" s="217"/>
      <c r="I49" s="274"/>
      <c r="J49" s="275"/>
      <c r="K49" s="275"/>
      <c r="L49" s="275"/>
      <c r="M49" s="276"/>
      <c r="N49" s="216"/>
    </row>
    <row r="50" spans="3:14" hidden="1" outlineLevel="1" x14ac:dyDescent="0.2">
      <c r="C50" s="269" t="str">
        <f>IF(ISBLANK(H50),"",INDEX('2k - Výsledková listina'!M:M,MATCH(H50,'2k - Výsledková listina'!V:V,0),))</f>
        <v/>
      </c>
      <c r="D50" s="270"/>
      <c r="E50" s="271" t="str">
        <f>IF(ISBLANK(H50),"",INDEX('2k - Výsledková listina'!W:W,MATCH(H50,'2k - Výsledková listina'!V:V,0),))</f>
        <v/>
      </c>
      <c r="F50" s="272"/>
      <c r="G50" s="273"/>
      <c r="H50" s="217"/>
      <c r="I50" s="274"/>
      <c r="J50" s="275"/>
      <c r="K50" s="275"/>
      <c r="L50" s="275"/>
      <c r="M50" s="276"/>
      <c r="N50" s="216"/>
    </row>
    <row r="51" spans="3:14" hidden="1" outlineLevel="1" x14ac:dyDescent="0.2">
      <c r="C51" s="269" t="str">
        <f>IF(ISBLANK(H51),"",INDEX('2k - Výsledková listina'!M:M,MATCH(H51,'2k - Výsledková listina'!V:V,0),))</f>
        <v/>
      </c>
      <c r="D51" s="270"/>
      <c r="E51" s="271" t="str">
        <f>IF(ISBLANK(H51),"",INDEX('2k - Výsledková listina'!W:W,MATCH(H51,'2k - Výsledková listina'!V:V,0),))</f>
        <v/>
      </c>
      <c r="F51" s="272"/>
      <c r="G51" s="273"/>
      <c r="H51" s="217"/>
      <c r="I51" s="274"/>
      <c r="J51" s="275"/>
      <c r="K51" s="275"/>
      <c r="L51" s="275"/>
      <c r="M51" s="276"/>
      <c r="N51" s="216"/>
    </row>
    <row r="52" spans="3:14" hidden="1" outlineLevel="1" x14ac:dyDescent="0.2">
      <c r="C52" s="269" t="str">
        <f>IF(ISBLANK(H52),"",INDEX('2k - Výsledková listina'!M:M,MATCH(H52,'2k - Výsledková listina'!V:V,0),))</f>
        <v/>
      </c>
      <c r="D52" s="270"/>
      <c r="E52" s="271" t="str">
        <f>IF(ISBLANK(H52),"",INDEX('2k - Výsledková listina'!W:W,MATCH(H52,'2k - Výsledková listina'!V:V,0),))</f>
        <v/>
      </c>
      <c r="F52" s="272"/>
      <c r="G52" s="273"/>
      <c r="H52" s="217"/>
      <c r="I52" s="274"/>
      <c r="J52" s="275"/>
      <c r="K52" s="275"/>
      <c r="L52" s="275"/>
      <c r="M52" s="276"/>
      <c r="N52" s="216"/>
    </row>
    <row r="53" spans="3:14" hidden="1" outlineLevel="1" x14ac:dyDescent="0.2">
      <c r="C53" s="269" t="str">
        <f>IF(ISBLANK(H53),"",INDEX('2k - Výsledková listina'!M:M,MATCH(H53,'2k - Výsledková listina'!V:V,0),))</f>
        <v/>
      </c>
      <c r="D53" s="270"/>
      <c r="E53" s="271" t="str">
        <f>IF(ISBLANK(H53),"",INDEX('2k - Výsledková listina'!W:W,MATCH(H53,'2k - Výsledková listina'!V:V,0),))</f>
        <v/>
      </c>
      <c r="F53" s="272"/>
      <c r="G53" s="273"/>
      <c r="H53" s="217"/>
      <c r="I53" s="274"/>
      <c r="J53" s="275"/>
      <c r="K53" s="275"/>
      <c r="L53" s="275"/>
      <c r="M53" s="276"/>
      <c r="N53" s="216"/>
    </row>
    <row r="54" spans="3:14" hidden="1" outlineLevel="1" x14ac:dyDescent="0.2">
      <c r="C54" s="269" t="str">
        <f>IF(ISBLANK(H54),"",INDEX('2k - Výsledková listina'!M:M,MATCH(H54,'2k - Výsledková listina'!V:V,0),))</f>
        <v/>
      </c>
      <c r="D54" s="270"/>
      <c r="E54" s="271" t="str">
        <f>IF(ISBLANK(H54),"",INDEX('2k - Výsledková listina'!W:W,MATCH(H54,'2k - Výsledková listina'!V:V,0),))</f>
        <v/>
      </c>
      <c r="F54" s="272"/>
      <c r="G54" s="273"/>
      <c r="H54" s="217"/>
      <c r="I54" s="274"/>
      <c r="J54" s="275"/>
      <c r="K54" s="275"/>
      <c r="L54" s="275"/>
      <c r="M54" s="276"/>
      <c r="N54" s="216"/>
    </row>
    <row r="55" spans="3:14" hidden="1" outlineLevel="1" x14ac:dyDescent="0.2">
      <c r="C55" s="269" t="str">
        <f>IF(ISBLANK(H55),"",INDEX('2k - Výsledková listina'!M:M,MATCH(H55,'2k - Výsledková listina'!V:V,0),))</f>
        <v/>
      </c>
      <c r="D55" s="270"/>
      <c r="E55" s="271" t="str">
        <f>IF(ISBLANK(H55),"",INDEX('2k - Výsledková listina'!W:W,MATCH(H55,'2k - Výsledková listina'!V:V,0),))</f>
        <v/>
      </c>
      <c r="F55" s="272"/>
      <c r="G55" s="273"/>
      <c r="H55" s="217"/>
      <c r="I55" s="274"/>
      <c r="J55" s="275"/>
      <c r="K55" s="275"/>
      <c r="L55" s="275"/>
      <c r="M55" s="276"/>
      <c r="N55" s="216"/>
    </row>
    <row r="56" spans="3:14" hidden="1" outlineLevel="1" x14ac:dyDescent="0.2">
      <c r="C56" s="269" t="str">
        <f>IF(ISBLANK(H56),"",INDEX('2k - Výsledková listina'!M:M,MATCH(H56,'2k - Výsledková listina'!V:V,0),))</f>
        <v/>
      </c>
      <c r="D56" s="270"/>
      <c r="E56" s="271" t="str">
        <f>IF(ISBLANK(H56),"",INDEX('2k - Výsledková listina'!W:W,MATCH(H56,'2k - Výsledková listina'!V:V,0),))</f>
        <v/>
      </c>
      <c r="F56" s="272"/>
      <c r="G56" s="273"/>
      <c r="H56" s="217"/>
      <c r="I56" s="274"/>
      <c r="J56" s="275"/>
      <c r="K56" s="275"/>
      <c r="L56" s="275"/>
      <c r="M56" s="276"/>
      <c r="N56" s="216"/>
    </row>
    <row r="57" spans="3:14" hidden="1" outlineLevel="1" x14ac:dyDescent="0.2">
      <c r="C57" s="269" t="str">
        <f>IF(ISBLANK(H57),"",INDEX('2k - Výsledková listina'!M:M,MATCH(H57,'2k - Výsledková listina'!V:V,0),))</f>
        <v/>
      </c>
      <c r="D57" s="270"/>
      <c r="E57" s="271" t="str">
        <f>IF(ISBLANK(H57),"",INDEX('2k - Výsledková listina'!W:W,MATCH(H57,'2k - Výsledková listina'!V:V,0),))</f>
        <v/>
      </c>
      <c r="F57" s="272"/>
      <c r="G57" s="273"/>
      <c r="H57" s="217"/>
      <c r="I57" s="274"/>
      <c r="J57" s="275"/>
      <c r="K57" s="275"/>
      <c r="L57" s="275"/>
      <c r="M57" s="276"/>
      <c r="N57" s="216"/>
    </row>
    <row r="58" spans="3:14" hidden="1" outlineLevel="1" x14ac:dyDescent="0.2">
      <c r="C58" s="269" t="str">
        <f>IF(ISBLANK(H58),"",INDEX('2k - Výsledková listina'!M:M,MATCH(H58,'2k - Výsledková listina'!V:V,0),))</f>
        <v/>
      </c>
      <c r="D58" s="270"/>
      <c r="E58" s="271" t="str">
        <f>IF(ISBLANK(H58),"",INDEX('2k - Výsledková listina'!W:W,MATCH(H58,'2k - Výsledková listina'!V:V,0),))</f>
        <v/>
      </c>
      <c r="F58" s="272"/>
      <c r="G58" s="273"/>
      <c r="H58" s="217"/>
      <c r="I58" s="274"/>
      <c r="J58" s="275"/>
      <c r="K58" s="275"/>
      <c r="L58" s="275"/>
      <c r="M58" s="276"/>
      <c r="N58" s="216"/>
    </row>
    <row r="59" spans="3:14" hidden="1" outlineLevel="1" x14ac:dyDescent="0.2">
      <c r="C59" s="269" t="str">
        <f>IF(ISBLANK(H59),"",INDEX('2k - Výsledková listina'!M:M,MATCH(H59,'2k - Výsledková listina'!V:V,0),))</f>
        <v/>
      </c>
      <c r="D59" s="270"/>
      <c r="E59" s="271" t="str">
        <f>IF(ISBLANK(H59),"",INDEX('2k - Výsledková listina'!W:W,MATCH(H59,'2k - Výsledková listina'!V:V,0),))</f>
        <v/>
      </c>
      <c r="F59" s="272"/>
      <c r="G59" s="273"/>
      <c r="H59" s="217"/>
      <c r="I59" s="274"/>
      <c r="J59" s="275"/>
      <c r="K59" s="275"/>
      <c r="L59" s="275"/>
      <c r="M59" s="276"/>
      <c r="N59" s="216"/>
    </row>
    <row r="60" spans="3:14" hidden="1" outlineLevel="1" x14ac:dyDescent="0.2">
      <c r="C60" s="269" t="str">
        <f>IF(ISBLANK(H60),"",INDEX('2k - Výsledková listina'!M:M,MATCH(H60,'2k - Výsledková listina'!V:V,0),))</f>
        <v/>
      </c>
      <c r="D60" s="270"/>
      <c r="E60" s="271" t="str">
        <f>IF(ISBLANK(H60),"",INDEX('2k - Výsledková listina'!W:W,MATCH(H60,'2k - Výsledková listina'!V:V,0),))</f>
        <v/>
      </c>
      <c r="F60" s="272"/>
      <c r="G60" s="273"/>
      <c r="H60" s="217"/>
      <c r="I60" s="274"/>
      <c r="J60" s="275"/>
      <c r="K60" s="275"/>
      <c r="L60" s="275"/>
      <c r="M60" s="276"/>
      <c r="N60" s="216"/>
    </row>
    <row r="61" spans="3:14" hidden="1" outlineLevel="1" x14ac:dyDescent="0.2">
      <c r="C61" s="269" t="str">
        <f>IF(ISBLANK(H61),"",INDEX('2k - Výsledková listina'!M:M,MATCH(H61,'2k - Výsledková listina'!V:V,0),))</f>
        <v/>
      </c>
      <c r="D61" s="270"/>
      <c r="E61" s="271" t="str">
        <f>IF(ISBLANK(H61),"",INDEX('2k - Výsledková listina'!W:W,MATCH(H61,'2k - Výsledková listina'!V:V,0),))</f>
        <v/>
      </c>
      <c r="F61" s="272"/>
      <c r="G61" s="273"/>
      <c r="H61" s="217"/>
      <c r="I61" s="274"/>
      <c r="J61" s="275"/>
      <c r="K61" s="275"/>
      <c r="L61" s="275"/>
      <c r="M61" s="276"/>
      <c r="N61" s="216"/>
    </row>
    <row r="62" spans="3:14" hidden="1" outlineLevel="1" x14ac:dyDescent="0.2">
      <c r="C62" s="269" t="str">
        <f>IF(ISBLANK(H62),"",INDEX('2k - Výsledková listina'!M:M,MATCH(H62,'2k - Výsledková listina'!V:V,0),))</f>
        <v/>
      </c>
      <c r="D62" s="270"/>
      <c r="E62" s="271" t="str">
        <f>IF(ISBLANK(H62),"",INDEX('2k - Výsledková listina'!W:W,MATCH(H62,'2k - Výsledková listina'!V:V,0),))</f>
        <v/>
      </c>
      <c r="F62" s="272"/>
      <c r="G62" s="273"/>
      <c r="H62" s="217"/>
      <c r="I62" s="274"/>
      <c r="J62" s="275"/>
      <c r="K62" s="275"/>
      <c r="L62" s="275"/>
      <c r="M62" s="276"/>
      <c r="N62" s="216"/>
    </row>
    <row r="63" spans="3:14" hidden="1" outlineLevel="1" x14ac:dyDescent="0.2">
      <c r="C63" s="269" t="str">
        <f>IF(ISBLANK(H63),"",INDEX('2k - Výsledková listina'!M:M,MATCH(H63,'2k - Výsledková listina'!V:V,0),))</f>
        <v/>
      </c>
      <c r="D63" s="270"/>
      <c r="E63" s="271" t="str">
        <f>IF(ISBLANK(H63),"",INDEX('2k - Výsledková listina'!W:W,MATCH(H63,'2k - Výsledková listina'!V:V,0),))</f>
        <v/>
      </c>
      <c r="F63" s="272"/>
      <c r="G63" s="273"/>
      <c r="H63" s="217"/>
      <c r="I63" s="274"/>
      <c r="J63" s="275"/>
      <c r="K63" s="275"/>
      <c r="L63" s="275"/>
      <c r="M63" s="276"/>
      <c r="N63" s="216"/>
    </row>
    <row r="64" spans="3:14" hidden="1" outlineLevel="1" x14ac:dyDescent="0.2">
      <c r="C64" s="269" t="str">
        <f>IF(ISBLANK(H64),"",INDEX('2k - Výsledková listina'!M:M,MATCH(H64,'2k - Výsledková listina'!V:V,0),))</f>
        <v/>
      </c>
      <c r="D64" s="270"/>
      <c r="E64" s="271" t="str">
        <f>IF(ISBLANK(H64),"",INDEX('2k - Výsledková listina'!W:W,MATCH(H64,'2k - Výsledková listina'!V:V,0),))</f>
        <v/>
      </c>
      <c r="F64" s="272"/>
      <c r="G64" s="273"/>
      <c r="H64" s="217"/>
      <c r="I64" s="274"/>
      <c r="J64" s="275"/>
      <c r="K64" s="275"/>
      <c r="L64" s="275"/>
      <c r="M64" s="276"/>
      <c r="N64" s="216"/>
    </row>
    <row r="65" spans="1:14" hidden="1" outlineLevel="1" x14ac:dyDescent="0.2">
      <c r="C65" s="269" t="str">
        <f>IF(ISBLANK(H65),"",INDEX('2k - Výsledková listina'!M:M,MATCH(H65,'2k - Výsledková listina'!V:V,0),))</f>
        <v/>
      </c>
      <c r="D65" s="270"/>
      <c r="E65" s="271" t="str">
        <f>IF(ISBLANK(H65),"",INDEX('2k - Výsledková listina'!W:W,MATCH(H65,'2k - Výsledková listina'!V:V,0),))</f>
        <v/>
      </c>
      <c r="F65" s="272"/>
      <c r="G65" s="273"/>
      <c r="H65" s="217"/>
      <c r="I65" s="274"/>
      <c r="J65" s="275"/>
      <c r="K65" s="275"/>
      <c r="L65" s="275"/>
      <c r="M65" s="276"/>
      <c r="N65" s="216"/>
    </row>
    <row r="66" spans="1:14" hidden="1" outlineLevel="1" x14ac:dyDescent="0.2">
      <c r="C66" s="269" t="str">
        <f>IF(ISBLANK(H66),"",INDEX('2k - Výsledková listina'!M:M,MATCH(H66,'2k - Výsledková listina'!V:V,0),))</f>
        <v/>
      </c>
      <c r="D66" s="270"/>
      <c r="E66" s="271" t="str">
        <f>IF(ISBLANK(H66),"",INDEX('2k - Výsledková listina'!W:W,MATCH(H66,'2k - Výsledková listina'!V:V,0),))</f>
        <v/>
      </c>
      <c r="F66" s="272"/>
      <c r="G66" s="273"/>
      <c r="H66" s="217"/>
      <c r="I66" s="274"/>
      <c r="J66" s="275"/>
      <c r="K66" s="275"/>
      <c r="L66" s="275"/>
      <c r="M66" s="276"/>
      <c r="N66" s="216"/>
    </row>
    <row r="67" spans="1:14" collapsed="1" x14ac:dyDescent="0.2"/>
    <row r="70" spans="1:14" ht="18" x14ac:dyDescent="0.2">
      <c r="A70" s="282" t="s">
        <v>80</v>
      </c>
      <c r="B70" s="282"/>
      <c r="C70" s="282"/>
      <c r="D70" s="282"/>
      <c r="E70" s="282"/>
      <c r="F70" s="282"/>
      <c r="G70" s="282"/>
      <c r="H70" s="282"/>
      <c r="I70" s="282"/>
      <c r="J70" s="282"/>
      <c r="K70" s="282"/>
      <c r="L70" s="282"/>
      <c r="M70" s="282"/>
      <c r="N70" s="282"/>
    </row>
    <row r="71" spans="1:14" x14ac:dyDescent="0.2">
      <c r="C71" s="121" t="s">
        <v>81</v>
      </c>
      <c r="D71" s="278" t="s">
        <v>57</v>
      </c>
      <c r="E71" s="280"/>
      <c r="F71" s="278" t="s">
        <v>77</v>
      </c>
      <c r="G71" s="279"/>
      <c r="H71" s="280"/>
      <c r="I71" s="278" t="s">
        <v>78</v>
      </c>
      <c r="J71" s="279"/>
      <c r="K71" s="279"/>
      <c r="L71" s="279"/>
      <c r="M71" s="280"/>
      <c r="N71" s="111" t="s">
        <v>79</v>
      </c>
    </row>
    <row r="72" spans="1:14" x14ac:dyDescent="0.2">
      <c r="C72" s="218"/>
      <c r="D72" s="301"/>
      <c r="E72" s="303" t="s">
        <v>82</v>
      </c>
      <c r="F72" s="301"/>
      <c r="G72" s="302"/>
      <c r="H72" s="303"/>
      <c r="I72" s="301"/>
      <c r="J72" s="302"/>
      <c r="K72" s="302"/>
      <c r="L72" s="302"/>
      <c r="M72" s="303"/>
      <c r="N72" s="219"/>
    </row>
    <row r="73" spans="1:14" x14ac:dyDescent="0.2">
      <c r="C73" s="218"/>
      <c r="D73" s="301"/>
      <c r="E73" s="303" t="s">
        <v>82</v>
      </c>
      <c r="F73" s="301"/>
      <c r="G73" s="302"/>
      <c r="H73" s="303"/>
      <c r="I73" s="301"/>
      <c r="J73" s="302"/>
      <c r="K73" s="302"/>
      <c r="L73" s="302"/>
      <c r="M73" s="303"/>
      <c r="N73" s="219"/>
    </row>
    <row r="74" spans="1:14" x14ac:dyDescent="0.2">
      <c r="C74" s="218"/>
      <c r="D74" s="301"/>
      <c r="E74" s="303" t="s">
        <v>82</v>
      </c>
      <c r="F74" s="301"/>
      <c r="G74" s="302"/>
      <c r="H74" s="303"/>
      <c r="I74" s="301"/>
      <c r="J74" s="302"/>
      <c r="K74" s="302"/>
      <c r="L74" s="302"/>
      <c r="M74" s="303"/>
      <c r="N74" s="219"/>
    </row>
    <row r="75" spans="1:14" x14ac:dyDescent="0.2">
      <c r="C75" s="218"/>
      <c r="D75" s="301"/>
      <c r="E75" s="303" t="s">
        <v>82</v>
      </c>
      <c r="F75" s="301"/>
      <c r="G75" s="302"/>
      <c r="H75" s="303"/>
      <c r="I75" s="301"/>
      <c r="J75" s="302"/>
      <c r="K75" s="302"/>
      <c r="L75" s="302"/>
      <c r="M75" s="303"/>
      <c r="N75" s="219"/>
    </row>
    <row r="76" spans="1:14" x14ac:dyDescent="0.2">
      <c r="C76" s="218"/>
      <c r="D76" s="301"/>
      <c r="E76" s="303" t="s">
        <v>82</v>
      </c>
      <c r="F76" s="301"/>
      <c r="G76" s="302"/>
      <c r="H76" s="303"/>
      <c r="I76" s="301"/>
      <c r="J76" s="302"/>
      <c r="K76" s="302"/>
      <c r="L76" s="302"/>
      <c r="M76" s="303"/>
      <c r="N76" s="219"/>
    </row>
    <row r="77" spans="1:14" x14ac:dyDescent="0.2">
      <c r="C77" s="218"/>
      <c r="D77" s="301"/>
      <c r="E77" s="303" t="s">
        <v>82</v>
      </c>
      <c r="F77" s="301"/>
      <c r="G77" s="302"/>
      <c r="H77" s="303"/>
      <c r="I77" s="301"/>
      <c r="J77" s="302"/>
      <c r="K77" s="302"/>
      <c r="L77" s="302"/>
      <c r="M77" s="303"/>
      <c r="N77" s="219"/>
    </row>
  </sheetData>
  <sheetProtection sheet="1" formatCells="0" formatColumns="0" formatRows="0" selectLockedCells="1" sort="0" autoFilter="0"/>
  <mergeCells count="174">
    <mergeCell ref="D77:E77"/>
    <mergeCell ref="F77:H77"/>
    <mergeCell ref="I77:M77"/>
    <mergeCell ref="D75:E75"/>
    <mergeCell ref="F75:H75"/>
    <mergeCell ref="I75:M75"/>
    <mergeCell ref="D76:E76"/>
    <mergeCell ref="F76:H76"/>
    <mergeCell ref="I76:M76"/>
    <mergeCell ref="D72:E72"/>
    <mergeCell ref="F72:H72"/>
    <mergeCell ref="I72:M72"/>
    <mergeCell ref="D73:E73"/>
    <mergeCell ref="F73:H73"/>
    <mergeCell ref="I73:M73"/>
    <mergeCell ref="D74:E74"/>
    <mergeCell ref="F74:H74"/>
    <mergeCell ref="I74:M74"/>
    <mergeCell ref="C65:D65"/>
    <mergeCell ref="E65:G65"/>
    <mergeCell ref="I65:M65"/>
    <mergeCell ref="C66:D66"/>
    <mergeCell ref="E66:G66"/>
    <mergeCell ref="I66:M66"/>
    <mergeCell ref="A70:N70"/>
    <mergeCell ref="D71:E71"/>
    <mergeCell ref="F71:H71"/>
    <mergeCell ref="I71:M71"/>
    <mergeCell ref="C62:D62"/>
    <mergeCell ref="E62:G62"/>
    <mergeCell ref="I62:M62"/>
    <mergeCell ref="C63:D63"/>
    <mergeCell ref="E63:G63"/>
    <mergeCell ref="I63:M63"/>
    <mergeCell ref="C64:D64"/>
    <mergeCell ref="E64:G64"/>
    <mergeCell ref="I64:M64"/>
    <mergeCell ref="C59:D59"/>
    <mergeCell ref="E59:G59"/>
    <mergeCell ref="I59:M59"/>
    <mergeCell ref="C60:D60"/>
    <mergeCell ref="E60:G60"/>
    <mergeCell ref="I60:M60"/>
    <mergeCell ref="C61:D61"/>
    <mergeCell ref="E61:G61"/>
    <mergeCell ref="I61:M61"/>
    <mergeCell ref="C56:D56"/>
    <mergeCell ref="E56:G56"/>
    <mergeCell ref="I56:M56"/>
    <mergeCell ref="C57:D57"/>
    <mergeCell ref="E57:G57"/>
    <mergeCell ref="I57:M57"/>
    <mergeCell ref="C58:D58"/>
    <mergeCell ref="E58:G58"/>
    <mergeCell ref="I58:M58"/>
    <mergeCell ref="C53:D53"/>
    <mergeCell ref="E53:G53"/>
    <mergeCell ref="I53:M53"/>
    <mergeCell ref="C54:D54"/>
    <mergeCell ref="E54:G54"/>
    <mergeCell ref="I54:M54"/>
    <mergeCell ref="C55:D55"/>
    <mergeCell ref="E55:G55"/>
    <mergeCell ref="I55:M55"/>
    <mergeCell ref="C50:D50"/>
    <mergeCell ref="E50:G50"/>
    <mergeCell ref="I50:M50"/>
    <mergeCell ref="C51:D51"/>
    <mergeCell ref="E51:G51"/>
    <mergeCell ref="I51:M51"/>
    <mergeCell ref="C52:D52"/>
    <mergeCell ref="E52:G52"/>
    <mergeCell ref="I52:M52"/>
    <mergeCell ref="C47:D47"/>
    <mergeCell ref="E47:G47"/>
    <mergeCell ref="I47:M47"/>
    <mergeCell ref="C48:D48"/>
    <mergeCell ref="E48:G48"/>
    <mergeCell ref="I48:M48"/>
    <mergeCell ref="C49:D49"/>
    <mergeCell ref="E49:G49"/>
    <mergeCell ref="I49:M49"/>
    <mergeCell ref="C42:D42"/>
    <mergeCell ref="E42:G42"/>
    <mergeCell ref="I42:M42"/>
    <mergeCell ref="C43:D43"/>
    <mergeCell ref="E43:G43"/>
    <mergeCell ref="I43:M43"/>
    <mergeCell ref="C46:D46"/>
    <mergeCell ref="E46:G46"/>
    <mergeCell ref="I46:M46"/>
    <mergeCell ref="C39:D39"/>
    <mergeCell ref="E39:G39"/>
    <mergeCell ref="I39:M39"/>
    <mergeCell ref="C40:D40"/>
    <mergeCell ref="E40:G40"/>
    <mergeCell ref="I40:M40"/>
    <mergeCell ref="C41:D41"/>
    <mergeCell ref="E41:G41"/>
    <mergeCell ref="I41:M41"/>
    <mergeCell ref="C36:D36"/>
    <mergeCell ref="E36:G36"/>
    <mergeCell ref="I36:M36"/>
    <mergeCell ref="C37:D37"/>
    <mergeCell ref="E37:G37"/>
    <mergeCell ref="I37:M37"/>
    <mergeCell ref="C38:D38"/>
    <mergeCell ref="E38:G38"/>
    <mergeCell ref="I38:M38"/>
    <mergeCell ref="C33:D33"/>
    <mergeCell ref="E33:G33"/>
    <mergeCell ref="I33:M33"/>
    <mergeCell ref="C34:D34"/>
    <mergeCell ref="E34:G34"/>
    <mergeCell ref="I34:M34"/>
    <mergeCell ref="C35:D35"/>
    <mergeCell ref="E35:G35"/>
    <mergeCell ref="I35:M35"/>
    <mergeCell ref="C30:D30"/>
    <mergeCell ref="E30:G30"/>
    <mergeCell ref="I30:M30"/>
    <mergeCell ref="C31:D31"/>
    <mergeCell ref="E31:G31"/>
    <mergeCell ref="I31:M31"/>
    <mergeCell ref="C32:D32"/>
    <mergeCell ref="E32:G32"/>
    <mergeCell ref="I32:M32"/>
    <mergeCell ref="C27:D27"/>
    <mergeCell ref="E27:G27"/>
    <mergeCell ref="I27:M27"/>
    <mergeCell ref="C28:D28"/>
    <mergeCell ref="E28:G28"/>
    <mergeCell ref="I28:M28"/>
    <mergeCell ref="C29:D29"/>
    <mergeCell ref="E29:G29"/>
    <mergeCell ref="I29:M29"/>
    <mergeCell ref="C24:D24"/>
    <mergeCell ref="E24:G24"/>
    <mergeCell ref="I24:M24"/>
    <mergeCell ref="C25:D25"/>
    <mergeCell ref="E25:G25"/>
    <mergeCell ref="I25:M25"/>
    <mergeCell ref="C26:D26"/>
    <mergeCell ref="E26:G26"/>
    <mergeCell ref="I26:M26"/>
    <mergeCell ref="E11:H11"/>
    <mergeCell ref="E12:H12"/>
    <mergeCell ref="E13:H13"/>
    <mergeCell ref="E14:H14"/>
    <mergeCell ref="D15:G15"/>
    <mergeCell ref="A20:N20"/>
    <mergeCell ref="A21:N21"/>
    <mergeCell ref="M22:N22"/>
    <mergeCell ref="C23:D23"/>
    <mergeCell ref="E23:G23"/>
    <mergeCell ref="I23:M23"/>
    <mergeCell ref="A8:A9"/>
    <mergeCell ref="B8:B9"/>
    <mergeCell ref="C8:D8"/>
    <mergeCell ref="E8:H9"/>
    <mergeCell ref="I8:J8"/>
    <mergeCell ref="K8:L8"/>
    <mergeCell ref="M8:N8"/>
    <mergeCell ref="A10:B10"/>
    <mergeCell ref="E10:H10"/>
    <mergeCell ref="A1:N1"/>
    <mergeCell ref="C2:D2"/>
    <mergeCell ref="E2:H2"/>
    <mergeCell ref="C3:D3"/>
    <mergeCell ref="C5:D5"/>
    <mergeCell ref="E5:H5"/>
    <mergeCell ref="C6:D6"/>
    <mergeCell ref="E6:H6"/>
    <mergeCell ref="C7:E7"/>
  </mergeCells>
  <conditionalFormatting sqref="N24:N43 N47:N66">
    <cfRule type="cellIs" dxfId="131" priority="2" stopIfTrue="1" operator="equal">
      <formula>"žlutá karta"</formula>
    </cfRule>
    <cfRule type="cellIs" dxfId="130" priority="3" stopIfTrue="1" operator="equal">
      <formula>"diskvalifikace"</formula>
    </cfRule>
  </conditionalFormatting>
  <conditionalFormatting sqref="E2 D4 F4 E5:H6 H24:N43 H47:N66 C72:N77">
    <cfRule type="containsBlanks" dxfId="129" priority="1" stopIfTrue="1">
      <formula>LEN(TRIM(C2))=0</formula>
    </cfRule>
  </conditionalFormatting>
  <dataValidations count="4">
    <dataValidation allowBlank="1" showInputMessage="1" showErrorMessage="1" sqref="D72:E77"/>
    <dataValidation type="list" allowBlank="1" showInputMessage="1" showErrorMessage="1" sqref="N72:N77">
      <formula1>"žlutá karta,diskvalifikace"</formula1>
    </dataValidation>
    <dataValidation type="list" allowBlank="1" showInputMessage="1" showErrorMessage="1" sqref="C24:D43 C47:D66">
      <formula1>zavodnik1</formula1>
    </dataValidation>
    <dataValidation type="list" allowBlank="1" showInputMessage="1" showErrorMessage="1" sqref="N47:N66 N24:N43">
      <formula1>"napomenutí,žlutá karta,diskvalifikace,+1,+5"</formula1>
    </dataValidation>
  </dataValidations>
  <printOptions horizontalCentered="1"/>
  <pageMargins left="0.35433070866141736" right="0.35433070866141736" top="0.62992125984251968" bottom="0.6692913385826772" header="0.39370078740157483" footer="0.31496062992125984"/>
  <pageSetup paperSize="9" scale="77" orientation="portrait" r:id="rId1"/>
  <headerFooter alignWithMargins="0">
    <oddFooter>&amp;CStránka &amp;P z  &amp;N&amp;R&amp;F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36</vt:i4>
      </vt:variant>
      <vt:variant>
        <vt:lpstr>Pojmenované oblasti</vt:lpstr>
      </vt:variant>
      <vt:variant>
        <vt:i4>92</vt:i4>
      </vt:variant>
    </vt:vector>
  </HeadingPairs>
  <TitlesOfParts>
    <vt:vector size="128" baseType="lpstr">
      <vt:lpstr>122</vt:lpstr>
      <vt:lpstr>1k - Základní list</vt:lpstr>
      <vt:lpstr>1k - Výsledková listina</vt:lpstr>
      <vt:lpstr>1k - Jednotlivci</vt:lpstr>
      <vt:lpstr>1k - 1. závod</vt:lpstr>
      <vt:lpstr>1k - 2. závod</vt:lpstr>
      <vt:lpstr>1k - graf</vt:lpstr>
      <vt:lpstr>2k - LOS</vt:lpstr>
      <vt:lpstr>2k - Základní list</vt:lpstr>
      <vt:lpstr>2k - Výsledková listina</vt:lpstr>
      <vt:lpstr>2k - Jednotlivci</vt:lpstr>
      <vt:lpstr>2k - 1. závod</vt:lpstr>
      <vt:lpstr>2k - 2. závod</vt:lpstr>
      <vt:lpstr>2k - graf</vt:lpstr>
      <vt:lpstr>3k - LOS</vt:lpstr>
      <vt:lpstr>3k - Základní list</vt:lpstr>
      <vt:lpstr>3k - Výsledková listina</vt:lpstr>
      <vt:lpstr>3k - Jednotlivci</vt:lpstr>
      <vt:lpstr>3k - 1. závod</vt:lpstr>
      <vt:lpstr>3k - 2. závod</vt:lpstr>
      <vt:lpstr>3k - graf</vt:lpstr>
      <vt:lpstr>4k - LOS</vt:lpstr>
      <vt:lpstr>4k - Základní list</vt:lpstr>
      <vt:lpstr>4k - Výsledková listina</vt:lpstr>
      <vt:lpstr>4k - Jednotlivci</vt:lpstr>
      <vt:lpstr>4k - 1. závod</vt:lpstr>
      <vt:lpstr>4k - 2. závod</vt:lpstr>
      <vt:lpstr>4k - graf</vt:lpstr>
      <vt:lpstr>celkové - Družstva</vt:lpstr>
      <vt:lpstr>celkové - Jednotlivci</vt:lpstr>
      <vt:lpstr>Soupisky</vt:lpstr>
      <vt:lpstr>List1</vt:lpstr>
      <vt:lpstr>List2</vt:lpstr>
      <vt:lpstr>List3</vt:lpstr>
      <vt:lpstr>List4</vt:lpstr>
      <vt:lpstr>body</vt:lpstr>
      <vt:lpstr>_01</vt:lpstr>
      <vt:lpstr>_02</vt:lpstr>
      <vt:lpstr>_03</vt:lpstr>
      <vt:lpstr>_04</vt:lpstr>
      <vt:lpstr>_05</vt:lpstr>
      <vt:lpstr>_06</vt:lpstr>
      <vt:lpstr>_07</vt:lpstr>
      <vt:lpstr>_08</vt:lpstr>
      <vt:lpstr>_09</vt:lpstr>
      <vt:lpstr>_10</vt:lpstr>
      <vt:lpstr>_11</vt:lpstr>
      <vt:lpstr>_12</vt:lpstr>
      <vt:lpstr>_ZAVODNICI</vt:lpstr>
      <vt:lpstr>Druzstva</vt:lpstr>
      <vt:lpstr>'2k - Základní list'!INDEX_zluta1</vt:lpstr>
      <vt:lpstr>'3k - Základní list'!INDEX_zluta1</vt:lpstr>
      <vt:lpstr>'4k - Základní list'!INDEX_zluta1</vt:lpstr>
      <vt:lpstr>INDEX_zluta1</vt:lpstr>
      <vt:lpstr>LIGA</vt:lpstr>
      <vt:lpstr>'1k - 1. závod'!Názvy_tisku</vt:lpstr>
      <vt:lpstr>'1k - 2. závod'!Názvy_tisku</vt:lpstr>
      <vt:lpstr>'1k - Jednotlivci'!Názvy_tisku</vt:lpstr>
      <vt:lpstr>'2k - 1. závod'!Názvy_tisku</vt:lpstr>
      <vt:lpstr>'2k - 2. závod'!Názvy_tisku</vt:lpstr>
      <vt:lpstr>'2k - Jednotlivci'!Názvy_tisku</vt:lpstr>
      <vt:lpstr>'3k - 1. závod'!Názvy_tisku</vt:lpstr>
      <vt:lpstr>'3k - 2. závod'!Názvy_tisku</vt:lpstr>
      <vt:lpstr>'3k - Jednotlivci'!Názvy_tisku</vt:lpstr>
      <vt:lpstr>'4k - 1. závod'!Názvy_tisku</vt:lpstr>
      <vt:lpstr>'4k - 2. závod'!Názvy_tisku</vt:lpstr>
      <vt:lpstr>'4k - Jednotlivci'!Názvy_tisku</vt:lpstr>
      <vt:lpstr>'celkové - Družstva'!Názvy_tisku</vt:lpstr>
      <vt:lpstr>'celkové - Jednotlivci'!Názvy_tisku</vt:lpstr>
      <vt:lpstr>'122'!Oblast_tisku</vt:lpstr>
      <vt:lpstr>'1k - 1. závod'!Oblast_tisku</vt:lpstr>
      <vt:lpstr>'1k - 2. závod'!Oblast_tisku</vt:lpstr>
      <vt:lpstr>'1k - graf'!Oblast_tisku</vt:lpstr>
      <vt:lpstr>'1k - Jednotlivci'!Oblast_tisku</vt:lpstr>
      <vt:lpstr>'1k - Výsledková listina'!Oblast_tisku</vt:lpstr>
      <vt:lpstr>'1k - Základní list'!Oblast_tisku</vt:lpstr>
      <vt:lpstr>'2k - 1. závod'!Oblast_tisku</vt:lpstr>
      <vt:lpstr>'2k - 2. závod'!Oblast_tisku</vt:lpstr>
      <vt:lpstr>'2k - graf'!Oblast_tisku</vt:lpstr>
      <vt:lpstr>'2k - Jednotlivci'!Oblast_tisku</vt:lpstr>
      <vt:lpstr>'2k - LOS'!Oblast_tisku</vt:lpstr>
      <vt:lpstr>'2k - Výsledková listina'!Oblast_tisku</vt:lpstr>
      <vt:lpstr>'2k - Základní list'!Oblast_tisku</vt:lpstr>
      <vt:lpstr>'3k - 1. závod'!Oblast_tisku</vt:lpstr>
      <vt:lpstr>'3k - 2. závod'!Oblast_tisku</vt:lpstr>
      <vt:lpstr>'3k - graf'!Oblast_tisku</vt:lpstr>
      <vt:lpstr>'3k - Jednotlivci'!Oblast_tisku</vt:lpstr>
      <vt:lpstr>'3k - LOS'!Oblast_tisku</vt:lpstr>
      <vt:lpstr>'3k - Výsledková listina'!Oblast_tisku</vt:lpstr>
      <vt:lpstr>'3k - Základní list'!Oblast_tisku</vt:lpstr>
      <vt:lpstr>'4k - 1. závod'!Oblast_tisku</vt:lpstr>
      <vt:lpstr>'4k - 2. závod'!Oblast_tisku</vt:lpstr>
      <vt:lpstr>'4k - graf'!Oblast_tisku</vt:lpstr>
      <vt:lpstr>'4k - Jednotlivci'!Oblast_tisku</vt:lpstr>
      <vt:lpstr>'4k - LOS'!Oblast_tisku</vt:lpstr>
      <vt:lpstr>'4k - Výsledková listina'!Oblast_tisku</vt:lpstr>
      <vt:lpstr>'4k - Základní list'!Oblast_tisku</vt:lpstr>
      <vt:lpstr>'celkové - Družstva'!Oblast_tisku</vt:lpstr>
      <vt:lpstr>'celkové - Jednotlivci'!Oblast_tisku</vt:lpstr>
      <vt:lpstr>POCET_DRUZSTEV</vt:lpstr>
      <vt:lpstr>'2k - Základní list'!ZAKLAD_IND</vt:lpstr>
      <vt:lpstr>'3k - Základní list'!ZAKLAD_IND</vt:lpstr>
      <vt:lpstr>'4k - Základní list'!ZAKLAD_IND</vt:lpstr>
      <vt:lpstr>ZAKLAD_IND</vt:lpstr>
      <vt:lpstr>'2k - Základní list'!ZAKLAD_SEKTOR</vt:lpstr>
      <vt:lpstr>'3k - Základní list'!ZAKLAD_SEKTOR</vt:lpstr>
      <vt:lpstr>'4k - Základní list'!ZAKLAD_SEKTOR</vt:lpstr>
      <vt:lpstr>ZAKLAD_SEKTOR</vt:lpstr>
      <vt:lpstr>'2k - 1. závod'!ZAVOD_1_ROZSAH</vt:lpstr>
      <vt:lpstr>'3k - 1. závod'!ZAVOD_1_ROZSAH</vt:lpstr>
      <vt:lpstr>'4k - 1. závod'!ZAVOD_1_ROZSAH</vt:lpstr>
      <vt:lpstr>ZAVOD_1_ROZSAH</vt:lpstr>
      <vt:lpstr>'2k - 2. závod'!ZAVOD_2_ROZSAH</vt:lpstr>
      <vt:lpstr>'3k - 2. závod'!ZAVOD_2_ROZSAH</vt:lpstr>
      <vt:lpstr>'4k - 2. závod'!ZAVOD_2_ROZSAH</vt:lpstr>
      <vt:lpstr>ZAVOD_2_ROZSAH</vt:lpstr>
      <vt:lpstr>'2k - Výsledková listina'!zavodnik1</vt:lpstr>
      <vt:lpstr>'3k - Výsledková listina'!zavodnik1</vt:lpstr>
      <vt:lpstr>'4k - Výsledková listina'!zavodnik1</vt:lpstr>
      <vt:lpstr>zavodnik1</vt:lpstr>
      <vt:lpstr>'2k - Výsledková listina'!zavodnik2</vt:lpstr>
      <vt:lpstr>'3k - Výsledková listina'!zavodnik2</vt:lpstr>
      <vt:lpstr>'4k - Výsledková listina'!zavodnik2</vt:lpstr>
      <vt:lpstr>zavodnik2</vt:lpstr>
      <vt:lpstr>'2k - Základní list'!zluta1</vt:lpstr>
      <vt:lpstr>'3k - Základní list'!zluta1</vt:lpstr>
      <vt:lpstr>'4k - Základní list'!zluta1</vt:lpstr>
      <vt:lpstr>zluta1</vt:lpstr>
    </vt:vector>
  </TitlesOfParts>
  <Company>OÚ HFÚ 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Janků</dc:creator>
  <cp:lastModifiedBy>uzivatel</cp:lastModifiedBy>
  <cp:lastPrinted>2018-05-06T13:20:35Z</cp:lastPrinted>
  <dcterms:created xsi:type="dcterms:W3CDTF">2001-02-19T07:45:56Z</dcterms:created>
  <dcterms:modified xsi:type="dcterms:W3CDTF">2018-05-07T12:26:32Z</dcterms:modified>
</cp:coreProperties>
</file>